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98" documentId="8_{B6337239-1A00-434D-AAD0-422EA1FEB5AE}" xr6:coauthVersionLast="47" xr6:coauthVersionMax="47" xr10:uidLastSave="{6B0CF529-E975-45B8-8214-62F184C113B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2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8" i="1" l="1" a="1"/>
  <c r="N528" i="1" s="1"/>
  <c r="N526" i="1" a="1"/>
  <c r="N526" i="1" s="1"/>
  <c r="BS504" i="1"/>
  <c r="BS501" i="1"/>
  <c r="BS491" i="1"/>
  <c r="BS489" i="1"/>
  <c r="BS488" i="1"/>
  <c r="BS487" i="1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J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L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J529" i="12"/>
  <c r="M529" i="12"/>
  <c r="N529" i="12"/>
  <c r="O529" i="12"/>
  <c r="Q529" i="12"/>
  <c r="R529" i="12"/>
  <c r="T529" i="12"/>
  <c r="U529" i="12"/>
  <c r="I529" i="12"/>
  <c r="A513" i="1"/>
  <c r="A514" i="1"/>
  <c r="A524" i="1"/>
  <c r="A526" i="1"/>
  <c r="A528" i="1"/>
  <c r="A530" i="1"/>
  <c r="A532" i="1"/>
  <c r="A534" i="1"/>
  <c r="A536" i="1"/>
  <c r="A537" i="1"/>
  <c r="A538" i="1"/>
  <c r="A539" i="1"/>
  <c r="A540" i="1"/>
  <c r="A541" i="1"/>
  <c r="A542" i="1"/>
  <c r="A543" i="1"/>
  <c r="A544" i="1"/>
  <c r="A545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A520" i="1"/>
  <c r="A521" i="1"/>
  <c r="A522" i="1"/>
  <c r="H516" i="1" a="1"/>
  <c r="H516" i="1" s="1"/>
  <c r="I517" i="12" s="1"/>
  <c r="H514" i="1" a="1"/>
  <c r="H514" i="1" s="1"/>
  <c r="I515" i="12" s="1"/>
  <c r="H512" i="1" a="1"/>
  <c r="H512" i="1" s="1"/>
  <c r="I513" i="12" s="1"/>
  <c r="A512" i="1"/>
  <c r="A516" i="1"/>
  <c r="A518" i="1"/>
  <c r="A510" i="1"/>
  <c r="BC650" i="1" a="1"/>
  <c r="BC650" i="1"/>
  <c r="T650" i="1" a="1"/>
  <c r="T650" i="1"/>
  <c r="S650" i="1" a="1"/>
  <c r="S650" i="1"/>
  <c r="N650" i="1" a="1"/>
  <c r="N650" i="1"/>
  <c r="M650" i="1" a="1"/>
  <c r="M650" i="1"/>
  <c r="BC649" i="1" a="1"/>
  <c r="BC649" i="1"/>
  <c r="T649" i="1" a="1"/>
  <c r="T649" i="1"/>
  <c r="S649" i="1" a="1"/>
  <c r="S649" i="1"/>
  <c r="N649" i="1" a="1"/>
  <c r="N649" i="1"/>
  <c r="M649" i="1" a="1"/>
  <c r="M649" i="1"/>
  <c r="BC648" i="1" a="1"/>
  <c r="BC648" i="1"/>
  <c r="T648" i="1" a="1"/>
  <c r="T648" i="1"/>
  <c r="S648" i="1" a="1"/>
  <c r="S648" i="1"/>
  <c r="N648" i="1" a="1"/>
  <c r="N648" i="1"/>
  <c r="M648" i="1" a="1"/>
  <c r="M648" i="1"/>
  <c r="BC647" i="1" a="1"/>
  <c r="BC647" i="1"/>
  <c r="T647" i="1" a="1"/>
  <c r="T647" i="1"/>
  <c r="S647" i="1" a="1"/>
  <c r="S647" i="1"/>
  <c r="N647" i="1" a="1"/>
  <c r="N647" i="1"/>
  <c r="M647" i="1" a="1"/>
  <c r="M647" i="1"/>
  <c r="BC646" i="1" a="1"/>
  <c r="BC646" i="1"/>
  <c r="T646" i="1" a="1"/>
  <c r="T646" i="1"/>
  <c r="S646" i="1" a="1"/>
  <c r="S646" i="1"/>
  <c r="N646" i="1" a="1"/>
  <c r="N646" i="1"/>
  <c r="M646" i="1" a="1"/>
  <c r="M646" i="1"/>
  <c r="BC645" i="1" a="1"/>
  <c r="BC645" i="1"/>
  <c r="T645" i="1" a="1"/>
  <c r="T645" i="1"/>
  <c r="S645" i="1" a="1"/>
  <c r="S645" i="1"/>
  <c r="N645" i="1" a="1"/>
  <c r="N645" i="1"/>
  <c r="M645" i="1" a="1"/>
  <c r="M645" i="1"/>
  <c r="BC644" i="1" a="1"/>
  <c r="BC644" i="1"/>
  <c r="T644" i="1" a="1"/>
  <c r="T644" i="1"/>
  <c r="S644" i="1" a="1"/>
  <c r="S644" i="1"/>
  <c r="N644" i="1" a="1"/>
  <c r="N644" i="1"/>
  <c r="M644" i="1" a="1"/>
  <c r="M644" i="1"/>
  <c r="BC643" i="1" a="1"/>
  <c r="BC643" i="1"/>
  <c r="T643" i="1" a="1"/>
  <c r="T643" i="1"/>
  <c r="S643" i="1" a="1"/>
  <c r="S643" i="1"/>
  <c r="N643" i="1" a="1"/>
  <c r="N643" i="1"/>
  <c r="M643" i="1" a="1"/>
  <c r="M643" i="1"/>
  <c r="BC642" i="1" a="1"/>
  <c r="BC642" i="1"/>
  <c r="T642" i="1" a="1"/>
  <c r="T642" i="1"/>
  <c r="S642" i="1" a="1"/>
  <c r="S642" i="1"/>
  <c r="N642" i="1" a="1"/>
  <c r="N642" i="1"/>
  <c r="M642" i="1" a="1"/>
  <c r="M642" i="1"/>
  <c r="BC641" i="1" a="1"/>
  <c r="BC641" i="1"/>
  <c r="T641" i="1" a="1"/>
  <c r="T641" i="1"/>
  <c r="S641" i="1" a="1"/>
  <c r="S641" i="1"/>
  <c r="N641" i="1" a="1"/>
  <c r="N641" i="1"/>
  <c r="M641" i="1" a="1"/>
  <c r="M641" i="1"/>
  <c r="BC640" i="1" a="1"/>
  <c r="BC640" i="1"/>
  <c r="T640" i="1" a="1"/>
  <c r="T640" i="1"/>
  <c r="S640" i="1" a="1"/>
  <c r="S640" i="1"/>
  <c r="N640" i="1" a="1"/>
  <c r="N640" i="1"/>
  <c r="M640" i="1" a="1"/>
  <c r="M640" i="1"/>
  <c r="BC639" i="1" a="1"/>
  <c r="BC639" i="1"/>
  <c r="T639" i="1" a="1"/>
  <c r="T639" i="1"/>
  <c r="S639" i="1" a="1"/>
  <c r="S639" i="1"/>
  <c r="N639" i="1" a="1"/>
  <c r="N639" i="1"/>
  <c r="M639" i="1" a="1"/>
  <c r="M639" i="1"/>
  <c r="BC638" i="1" a="1"/>
  <c r="BC638" i="1"/>
  <c r="T638" i="1" a="1"/>
  <c r="T638" i="1"/>
  <c r="S638" i="1" a="1"/>
  <c r="S638" i="1"/>
  <c r="N638" i="1" a="1"/>
  <c r="N638" i="1"/>
  <c r="M638" i="1" a="1"/>
  <c r="M638" i="1"/>
  <c r="BC637" i="1" a="1"/>
  <c r="BC637" i="1"/>
  <c r="T637" i="1" a="1"/>
  <c r="T637" i="1"/>
  <c r="S637" i="1" a="1"/>
  <c r="S637" i="1"/>
  <c r="N637" i="1" a="1"/>
  <c r="N637" i="1"/>
  <c r="M637" i="1" a="1"/>
  <c r="M637" i="1"/>
  <c r="BC636" i="1" a="1"/>
  <c r="BC636" i="1"/>
  <c r="T636" i="1" a="1"/>
  <c r="T636" i="1"/>
  <c r="S636" i="1" a="1"/>
  <c r="S636" i="1"/>
  <c r="N636" i="1" a="1"/>
  <c r="N636" i="1"/>
  <c r="M636" i="1" a="1"/>
  <c r="M636" i="1"/>
  <c r="BC635" i="1" a="1"/>
  <c r="BC635" i="1"/>
  <c r="T635" i="1" a="1"/>
  <c r="T635" i="1"/>
  <c r="S635" i="1" a="1"/>
  <c r="S635" i="1"/>
  <c r="N635" i="1" a="1"/>
  <c r="N635" i="1"/>
  <c r="M635" i="1" a="1"/>
  <c r="M635" i="1"/>
  <c r="BC634" i="1" a="1"/>
  <c r="BC634" i="1"/>
  <c r="T634" i="1" a="1"/>
  <c r="T634" i="1"/>
  <c r="S634" i="1" a="1"/>
  <c r="S634" i="1"/>
  <c r="N634" i="1" a="1"/>
  <c r="N634" i="1"/>
  <c r="M634" i="1" a="1"/>
  <c r="M634" i="1"/>
  <c r="BC633" i="1" a="1"/>
  <c r="BC633" i="1"/>
  <c r="T633" i="1" a="1"/>
  <c r="T633" i="1"/>
  <c r="S633" i="1" a="1"/>
  <c r="S633" i="1"/>
  <c r="N633" i="1" a="1"/>
  <c r="N633" i="1"/>
  <c r="M633" i="1" a="1"/>
  <c r="M633" i="1"/>
  <c r="BC632" i="1" a="1"/>
  <c r="BC632" i="1"/>
  <c r="T632" i="1" a="1"/>
  <c r="T632" i="1"/>
  <c r="S632" i="1" a="1"/>
  <c r="S632" i="1"/>
  <c r="N632" i="1" a="1"/>
  <c r="N632" i="1"/>
  <c r="M632" i="1" a="1"/>
  <c r="M632" i="1"/>
  <c r="BC631" i="1" a="1"/>
  <c r="BC631" i="1"/>
  <c r="T631" i="1" a="1"/>
  <c r="T631" i="1"/>
  <c r="S631" i="1" a="1"/>
  <c r="S631" i="1"/>
  <c r="N631" i="1" a="1"/>
  <c r="N631" i="1"/>
  <c r="M631" i="1" a="1"/>
  <c r="M631" i="1"/>
  <c r="BC630" i="1" a="1"/>
  <c r="BC630" i="1"/>
  <c r="T630" i="1" a="1"/>
  <c r="T630" i="1"/>
  <c r="S630" i="1" a="1"/>
  <c r="S630" i="1"/>
  <c r="N630" i="1" a="1"/>
  <c r="N630" i="1"/>
  <c r="M630" i="1" a="1"/>
  <c r="M630" i="1"/>
  <c r="BC629" i="1" a="1"/>
  <c r="BC629" i="1"/>
  <c r="T629" i="1" a="1"/>
  <c r="T629" i="1"/>
  <c r="S629" i="1" a="1"/>
  <c r="S629" i="1"/>
  <c r="N629" i="1" a="1"/>
  <c r="N629" i="1"/>
  <c r="M629" i="1" a="1"/>
  <c r="M629" i="1"/>
  <c r="BC628" i="1" a="1"/>
  <c r="BC628" i="1"/>
  <c r="T628" i="1" a="1"/>
  <c r="T628" i="1"/>
  <c r="S628" i="1" a="1"/>
  <c r="S628" i="1"/>
  <c r="N628" i="1" a="1"/>
  <c r="N628" i="1"/>
  <c r="M628" i="1" a="1"/>
  <c r="M628" i="1"/>
  <c r="BC627" i="1" a="1"/>
  <c r="BC627" i="1"/>
  <c r="T627" i="1" a="1"/>
  <c r="T627" i="1"/>
  <c r="S627" i="1" a="1"/>
  <c r="S627" i="1"/>
  <c r="N627" i="1" a="1"/>
  <c r="N627" i="1"/>
  <c r="M627" i="1" a="1"/>
  <c r="M627" i="1"/>
  <c r="BC626" i="1" a="1"/>
  <c r="BC626" i="1"/>
  <c r="T626" i="1" a="1"/>
  <c r="T626" i="1"/>
  <c r="S626" i="1" a="1"/>
  <c r="S626" i="1"/>
  <c r="N626" i="1" a="1"/>
  <c r="N626" i="1"/>
  <c r="M626" i="1" a="1"/>
  <c r="M626" i="1"/>
  <c r="BC625" i="1" a="1"/>
  <c r="BC625" i="1"/>
  <c r="T625" i="1" a="1"/>
  <c r="T625" i="1"/>
  <c r="S625" i="1" a="1"/>
  <c r="S625" i="1"/>
  <c r="N625" i="1" a="1"/>
  <c r="N625" i="1"/>
  <c r="M625" i="1" a="1"/>
  <c r="M625" i="1"/>
  <c r="BC624" i="1" a="1"/>
  <c r="BC624" i="1"/>
  <c r="T624" i="1" a="1"/>
  <c r="T624" i="1"/>
  <c r="S624" i="1" a="1"/>
  <c r="S624" i="1"/>
  <c r="N624" i="1" a="1"/>
  <c r="N624" i="1"/>
  <c r="M624" i="1" a="1"/>
  <c r="M624" i="1"/>
  <c r="BC623" i="1" a="1"/>
  <c r="BC623" i="1"/>
  <c r="T623" i="1" a="1"/>
  <c r="T623" i="1"/>
  <c r="S623" i="1" a="1"/>
  <c r="S623" i="1"/>
  <c r="N623" i="1" a="1"/>
  <c r="N623" i="1"/>
  <c r="M623" i="1" a="1"/>
  <c r="M623" i="1"/>
  <c r="BC622" i="1" a="1"/>
  <c r="BC622" i="1"/>
  <c r="T622" i="1" a="1"/>
  <c r="T622" i="1"/>
  <c r="S622" i="1" a="1"/>
  <c r="S622" i="1"/>
  <c r="N622" i="1" a="1"/>
  <c r="N622" i="1"/>
  <c r="M622" i="1" a="1"/>
  <c r="M622" i="1"/>
  <c r="BC621" i="1" a="1"/>
  <c r="BC621" i="1"/>
  <c r="T621" i="1" a="1"/>
  <c r="T621" i="1"/>
  <c r="S621" i="1" a="1"/>
  <c r="S621" i="1"/>
  <c r="N621" i="1" a="1"/>
  <c r="N621" i="1"/>
  <c r="M621" i="1" a="1"/>
  <c r="M621" i="1"/>
  <c r="BC620" i="1" a="1"/>
  <c r="BC620" i="1"/>
  <c r="T620" i="1" a="1"/>
  <c r="T620" i="1"/>
  <c r="S620" i="1" a="1"/>
  <c r="S620" i="1"/>
  <c r="N620" i="1" a="1"/>
  <c r="N620" i="1"/>
  <c r="M620" i="1" a="1"/>
  <c r="M620" i="1"/>
  <c r="BC619" i="1" a="1"/>
  <c r="BC619" i="1"/>
  <c r="T619" i="1" a="1"/>
  <c r="T619" i="1"/>
  <c r="S619" i="1" a="1"/>
  <c r="S619" i="1"/>
  <c r="N619" i="1" a="1"/>
  <c r="N619" i="1"/>
  <c r="M619" i="1" a="1"/>
  <c r="M619" i="1"/>
  <c r="BC618" i="1" a="1"/>
  <c r="BC618" i="1"/>
  <c r="T618" i="1" a="1"/>
  <c r="T618" i="1"/>
  <c r="S618" i="1" a="1"/>
  <c r="S618" i="1"/>
  <c r="N618" i="1" a="1"/>
  <c r="N618" i="1"/>
  <c r="M618" i="1" a="1"/>
  <c r="M618" i="1"/>
  <c r="BC617" i="1" a="1"/>
  <c r="BC617" i="1"/>
  <c r="T617" i="1" a="1"/>
  <c r="T617" i="1"/>
  <c r="S617" i="1" a="1"/>
  <c r="S617" i="1"/>
  <c r="N617" i="1" a="1"/>
  <c r="N617" i="1"/>
  <c r="M617" i="1" a="1"/>
  <c r="M617" i="1"/>
  <c r="BC616" i="1" a="1"/>
  <c r="BC616" i="1"/>
  <c r="T616" i="1" a="1"/>
  <c r="T616" i="1"/>
  <c r="S616" i="1" a="1"/>
  <c r="S616" i="1"/>
  <c r="N616" i="1" a="1"/>
  <c r="N616" i="1"/>
  <c r="M616" i="1" a="1"/>
  <c r="M616" i="1"/>
  <c r="BC615" i="1" a="1"/>
  <c r="BC615" i="1"/>
  <c r="T615" i="1" a="1"/>
  <c r="T615" i="1"/>
  <c r="S615" i="1" a="1"/>
  <c r="S615" i="1"/>
  <c r="N615" i="1" a="1"/>
  <c r="N615" i="1"/>
  <c r="M615" i="1" a="1"/>
  <c r="M615" i="1"/>
  <c r="BC614" i="1" a="1"/>
  <c r="BC614" i="1"/>
  <c r="T614" i="1" a="1"/>
  <c r="T614" i="1"/>
  <c r="S614" i="1" a="1"/>
  <c r="S614" i="1"/>
  <c r="N614" i="1" a="1"/>
  <c r="N614" i="1"/>
  <c r="M614" i="1" a="1"/>
  <c r="M614" i="1"/>
  <c r="BC613" i="1" a="1"/>
  <c r="BC613" i="1"/>
  <c r="T613" i="1" a="1"/>
  <c r="T613" i="1"/>
  <c r="S613" i="1" a="1"/>
  <c r="S613" i="1"/>
  <c r="N613" i="1" a="1"/>
  <c r="N613" i="1"/>
  <c r="M613" i="1" a="1"/>
  <c r="M613" i="1"/>
  <c r="BC612" i="1" a="1"/>
  <c r="BC612" i="1"/>
  <c r="T612" i="1" a="1"/>
  <c r="T612" i="1"/>
  <c r="S612" i="1" a="1"/>
  <c r="S612" i="1"/>
  <c r="N612" i="1" a="1"/>
  <c r="N612" i="1"/>
  <c r="M612" i="1" a="1"/>
  <c r="M612" i="1"/>
  <c r="BC611" i="1" a="1"/>
  <c r="BC611" i="1"/>
  <c r="T611" i="1" a="1"/>
  <c r="T611" i="1"/>
  <c r="S611" i="1" a="1"/>
  <c r="S611" i="1"/>
  <c r="N611" i="1" a="1"/>
  <c r="N611" i="1"/>
  <c r="M611" i="1" a="1"/>
  <c r="M611" i="1"/>
  <c r="BC610" i="1" a="1"/>
  <c r="BC610" i="1"/>
  <c r="T610" i="1" a="1"/>
  <c r="T610" i="1"/>
  <c r="S610" i="1" a="1"/>
  <c r="S610" i="1"/>
  <c r="N610" i="1" a="1"/>
  <c r="N610" i="1"/>
  <c r="M610" i="1" a="1"/>
  <c r="M610" i="1"/>
  <c r="BC609" i="1" a="1"/>
  <c r="BC609" i="1"/>
  <c r="T609" i="1" a="1"/>
  <c r="T609" i="1"/>
  <c r="S609" i="1" a="1"/>
  <c r="S609" i="1"/>
  <c r="N609" i="1" a="1"/>
  <c r="N609" i="1"/>
  <c r="M609" i="1" a="1"/>
  <c r="M609" i="1"/>
  <c r="BC608" i="1" a="1"/>
  <c r="BC608" i="1"/>
  <c r="T608" i="1" a="1"/>
  <c r="T608" i="1"/>
  <c r="S608" i="1" a="1"/>
  <c r="S608" i="1"/>
  <c r="N608" i="1" a="1"/>
  <c r="N608" i="1"/>
  <c r="M608" i="1" a="1"/>
  <c r="M608" i="1"/>
  <c r="BC607" i="1" a="1"/>
  <c r="BC607" i="1"/>
  <c r="T607" i="1" a="1"/>
  <c r="T607" i="1"/>
  <c r="S607" i="1" a="1"/>
  <c r="S607" i="1"/>
  <c r="N607" i="1" a="1"/>
  <c r="N607" i="1"/>
  <c r="M607" i="1" a="1"/>
  <c r="M607" i="1"/>
  <c r="BC606" i="1" a="1"/>
  <c r="BC606" i="1"/>
  <c r="T606" i="1" a="1"/>
  <c r="T606" i="1"/>
  <c r="S606" i="1" a="1"/>
  <c r="S606" i="1"/>
  <c r="N606" i="1" a="1"/>
  <c r="N606" i="1"/>
  <c r="M606" i="1" a="1"/>
  <c r="M606" i="1"/>
  <c r="BC605" i="1" a="1"/>
  <c r="BC605" i="1"/>
  <c r="T605" i="1" a="1"/>
  <c r="T605" i="1"/>
  <c r="S605" i="1" a="1"/>
  <c r="S605" i="1"/>
  <c r="N605" i="1" a="1"/>
  <c r="N605" i="1"/>
  <c r="M605" i="1" a="1"/>
  <c r="M605" i="1"/>
  <c r="BC604" i="1" a="1"/>
  <c r="BC604" i="1"/>
  <c r="T604" i="1" a="1"/>
  <c r="T604" i="1"/>
  <c r="S604" i="1" a="1"/>
  <c r="S604" i="1"/>
  <c r="N604" i="1" a="1"/>
  <c r="N604" i="1"/>
  <c r="M604" i="1" a="1"/>
  <c r="M604" i="1"/>
  <c r="BC603" i="1" a="1"/>
  <c r="BC603" i="1"/>
  <c r="T603" i="1" a="1"/>
  <c r="T603" i="1"/>
  <c r="S603" i="1" a="1"/>
  <c r="S603" i="1"/>
  <c r="N603" i="1" a="1"/>
  <c r="N603" i="1"/>
  <c r="M603" i="1" a="1"/>
  <c r="M603" i="1"/>
  <c r="BC602" i="1" a="1"/>
  <c r="BC602" i="1"/>
  <c r="T602" i="1" a="1"/>
  <c r="T602" i="1"/>
  <c r="S602" i="1" a="1"/>
  <c r="S602" i="1"/>
  <c r="N602" i="1" a="1"/>
  <c r="N602" i="1"/>
  <c r="M602" i="1" a="1"/>
  <c r="M602" i="1"/>
  <c r="BC601" i="1" a="1"/>
  <c r="BC601" i="1"/>
  <c r="T601" i="1" a="1"/>
  <c r="T601" i="1"/>
  <c r="S601" i="1" a="1"/>
  <c r="S601" i="1"/>
  <c r="N601" i="1" a="1"/>
  <c r="N601" i="1"/>
  <c r="M601" i="1" a="1"/>
  <c r="M601" i="1"/>
  <c r="BC600" i="1" a="1"/>
  <c r="BC600" i="1"/>
  <c r="T600" i="1" a="1"/>
  <c r="T600" i="1"/>
  <c r="S600" i="1" a="1"/>
  <c r="S600" i="1"/>
  <c r="N600" i="1" a="1"/>
  <c r="N600" i="1"/>
  <c r="M600" i="1" a="1"/>
  <c r="M600" i="1"/>
  <c r="BC599" i="1" a="1"/>
  <c r="BC599" i="1"/>
  <c r="T599" i="1" a="1"/>
  <c r="T599" i="1"/>
  <c r="S599" i="1" a="1"/>
  <c r="S599" i="1"/>
  <c r="N599" i="1" a="1"/>
  <c r="N599" i="1"/>
  <c r="M599" i="1" a="1"/>
  <c r="M599" i="1"/>
  <c r="BC598" i="1" a="1"/>
  <c r="BC598" i="1"/>
  <c r="T598" i="1" a="1"/>
  <c r="T598" i="1"/>
  <c r="S598" i="1" a="1"/>
  <c r="S598" i="1"/>
  <c r="N598" i="1" a="1"/>
  <c r="N598" i="1"/>
  <c r="M598" i="1" a="1"/>
  <c r="M598" i="1"/>
  <c r="BC597" i="1" a="1"/>
  <c r="BC597" i="1"/>
  <c r="T597" i="1" a="1"/>
  <c r="T597" i="1"/>
  <c r="S597" i="1" a="1"/>
  <c r="S597" i="1"/>
  <c r="N597" i="1" a="1"/>
  <c r="N597" i="1"/>
  <c r="M597" i="1" a="1"/>
  <c r="M597" i="1"/>
  <c r="BC596" i="1" a="1"/>
  <c r="BC596" i="1"/>
  <c r="T596" i="1" a="1"/>
  <c r="T596" i="1"/>
  <c r="S596" i="1" a="1"/>
  <c r="S596" i="1"/>
  <c r="N596" i="1" a="1"/>
  <c r="N596" i="1"/>
  <c r="M596" i="1" a="1"/>
  <c r="M596" i="1"/>
  <c r="BC595" i="1" a="1"/>
  <c r="BC595" i="1"/>
  <c r="T595" i="1" a="1"/>
  <c r="T595" i="1"/>
  <c r="S595" i="1" a="1"/>
  <c r="S595" i="1"/>
  <c r="N595" i="1" a="1"/>
  <c r="N595" i="1"/>
  <c r="M595" i="1" a="1"/>
  <c r="M595" i="1"/>
  <c r="BC594" i="1" a="1"/>
  <c r="BC594" i="1"/>
  <c r="T594" i="1" a="1"/>
  <c r="T594" i="1"/>
  <c r="S594" i="1" a="1"/>
  <c r="S594" i="1"/>
  <c r="N594" i="1" a="1"/>
  <c r="N594" i="1"/>
  <c r="M594" i="1" a="1"/>
  <c r="M594" i="1"/>
  <c r="BC593" i="1" a="1"/>
  <c r="BC593" i="1"/>
  <c r="T593" i="1" a="1"/>
  <c r="T593" i="1"/>
  <c r="S593" i="1" a="1"/>
  <c r="S593" i="1"/>
  <c r="N593" i="1" a="1"/>
  <c r="N593" i="1"/>
  <c r="M593" i="1" a="1"/>
  <c r="M593" i="1"/>
  <c r="BC592" i="1" a="1"/>
  <c r="BC592" i="1"/>
  <c r="T592" i="1" a="1"/>
  <c r="T592" i="1"/>
  <c r="S592" i="1" a="1"/>
  <c r="S592" i="1"/>
  <c r="N592" i="1" a="1"/>
  <c r="N592" i="1"/>
  <c r="M592" i="1" a="1"/>
  <c r="M592" i="1"/>
  <c r="BC591" i="1" a="1"/>
  <c r="BC591" i="1"/>
  <c r="T591" i="1" a="1"/>
  <c r="T591" i="1"/>
  <c r="S591" i="1" a="1"/>
  <c r="S591" i="1"/>
  <c r="N591" i="1" a="1"/>
  <c r="N591" i="1"/>
  <c r="M591" i="1" a="1"/>
  <c r="M591" i="1"/>
  <c r="BC590" i="1" a="1"/>
  <c r="BC590" i="1"/>
  <c r="T590" i="1" a="1"/>
  <c r="T590" i="1"/>
  <c r="S590" i="1" a="1"/>
  <c r="S590" i="1"/>
  <c r="N590" i="1" a="1"/>
  <c r="N590" i="1"/>
  <c r="M590" i="1" a="1"/>
  <c r="M590" i="1"/>
  <c r="BC589" i="1" a="1"/>
  <c r="BC589" i="1"/>
  <c r="T589" i="1" a="1"/>
  <c r="T589" i="1"/>
  <c r="S589" i="1" a="1"/>
  <c r="S589" i="1"/>
  <c r="N589" i="1" a="1"/>
  <c r="N589" i="1"/>
  <c r="M589" i="1" a="1"/>
  <c r="M589" i="1"/>
  <c r="BC588" i="1" a="1"/>
  <c r="BC588" i="1"/>
  <c r="T588" i="1" a="1"/>
  <c r="T588" i="1"/>
  <c r="S588" i="1" a="1"/>
  <c r="S588" i="1"/>
  <c r="N588" i="1" a="1"/>
  <c r="N588" i="1"/>
  <c r="M588" i="1" a="1"/>
  <c r="M588" i="1"/>
  <c r="BC587" i="1" a="1"/>
  <c r="BC587" i="1"/>
  <c r="T587" i="1" a="1"/>
  <c r="T587" i="1"/>
  <c r="S587" i="1" a="1"/>
  <c r="S587" i="1"/>
  <c r="N587" i="1" a="1"/>
  <c r="N587" i="1"/>
  <c r="M587" i="1" a="1"/>
  <c r="M587" i="1"/>
  <c r="BC586" i="1" a="1"/>
  <c r="BC586" i="1"/>
  <c r="T586" i="1" a="1"/>
  <c r="T586" i="1"/>
  <c r="S586" i="1" a="1"/>
  <c r="S586" i="1"/>
  <c r="N586" i="1" a="1"/>
  <c r="N586" i="1"/>
  <c r="M586" i="1" a="1"/>
  <c r="M586" i="1"/>
  <c r="BC585" i="1" a="1"/>
  <c r="BC585" i="1"/>
  <c r="T585" i="1" a="1"/>
  <c r="T585" i="1"/>
  <c r="S585" i="1" a="1"/>
  <c r="S585" i="1"/>
  <c r="N585" i="1" a="1"/>
  <c r="N585" i="1"/>
  <c r="M585" i="1" a="1"/>
  <c r="M585" i="1"/>
  <c r="BC584" i="1" a="1"/>
  <c r="BC584" i="1"/>
  <c r="T584" i="1" a="1"/>
  <c r="T584" i="1"/>
  <c r="S584" i="1" a="1"/>
  <c r="S584" i="1"/>
  <c r="N584" i="1" a="1"/>
  <c r="N584" i="1"/>
  <c r="M584" i="1" a="1"/>
  <c r="M584" i="1"/>
  <c r="BC583" i="1" a="1"/>
  <c r="BC583" i="1"/>
  <c r="T583" i="1" a="1"/>
  <c r="T583" i="1"/>
  <c r="S583" i="1" a="1"/>
  <c r="S583" i="1"/>
  <c r="N583" i="1" a="1"/>
  <c r="N583" i="1"/>
  <c r="M583" i="1" a="1"/>
  <c r="M583" i="1"/>
  <c r="BC582" i="1" a="1"/>
  <c r="BC582" i="1"/>
  <c r="T582" i="1" a="1"/>
  <c r="T582" i="1"/>
  <c r="S582" i="1" a="1"/>
  <c r="S582" i="1"/>
  <c r="N582" i="1" a="1"/>
  <c r="N582" i="1"/>
  <c r="M582" i="1" a="1"/>
  <c r="M582" i="1"/>
  <c r="BC581" i="1" a="1"/>
  <c r="BC581" i="1"/>
  <c r="T581" i="1" a="1"/>
  <c r="T581" i="1"/>
  <c r="S581" i="1" a="1"/>
  <c r="S581" i="1"/>
  <c r="N581" i="1" a="1"/>
  <c r="N581" i="1"/>
  <c r="M581" i="1" a="1"/>
  <c r="M581" i="1"/>
  <c r="BC580" i="1" a="1"/>
  <c r="BC580" i="1"/>
  <c r="T580" i="1" a="1"/>
  <c r="T580" i="1"/>
  <c r="S580" i="1" a="1"/>
  <c r="S580" i="1"/>
  <c r="N580" i="1" a="1"/>
  <c r="N580" i="1"/>
  <c r="M580" i="1" a="1"/>
  <c r="M580" i="1"/>
  <c r="BC579" i="1" a="1"/>
  <c r="BC579" i="1"/>
  <c r="T579" i="1" a="1"/>
  <c r="T579" i="1"/>
  <c r="S579" i="1" a="1"/>
  <c r="S579" i="1"/>
  <c r="N579" i="1" a="1"/>
  <c r="N579" i="1"/>
  <c r="M579" i="1" a="1"/>
  <c r="M579" i="1"/>
  <c r="BC578" i="1" a="1"/>
  <c r="BC578" i="1"/>
  <c r="T578" i="1" a="1"/>
  <c r="T578" i="1"/>
  <c r="S578" i="1" a="1"/>
  <c r="S578" i="1"/>
  <c r="N578" i="1" a="1"/>
  <c r="N578" i="1"/>
  <c r="M578" i="1" a="1"/>
  <c r="M578" i="1"/>
  <c r="BC577" i="1" a="1"/>
  <c r="BC577" i="1"/>
  <c r="T577" i="1" a="1"/>
  <c r="T577" i="1"/>
  <c r="S577" i="1" a="1"/>
  <c r="S577" i="1"/>
  <c r="N577" i="1" a="1"/>
  <c r="N577" i="1"/>
  <c r="M577" i="1" a="1"/>
  <c r="M577" i="1"/>
  <c r="BC576" i="1" a="1"/>
  <c r="BC576" i="1"/>
  <c r="T576" i="1" a="1"/>
  <c r="T576" i="1"/>
  <c r="S576" i="1" a="1"/>
  <c r="S576" i="1"/>
  <c r="N576" i="1" a="1"/>
  <c r="N576" i="1"/>
  <c r="M576" i="1" a="1"/>
  <c r="M576" i="1"/>
  <c r="BC575" i="1" a="1"/>
  <c r="BC575" i="1"/>
  <c r="T575" i="1" a="1"/>
  <c r="T575" i="1"/>
  <c r="S575" i="1" a="1"/>
  <c r="S575" i="1"/>
  <c r="N575" i="1" a="1"/>
  <c r="N575" i="1"/>
  <c r="M575" i="1" a="1"/>
  <c r="M575" i="1"/>
  <c r="BC574" i="1" a="1"/>
  <c r="BC574" i="1"/>
  <c r="T574" i="1" a="1"/>
  <c r="T574" i="1"/>
  <c r="S574" i="1" a="1"/>
  <c r="S574" i="1"/>
  <c r="N574" i="1" a="1"/>
  <c r="N574" i="1"/>
  <c r="M574" i="1" a="1"/>
  <c r="M574" i="1"/>
  <c r="BC573" i="1" a="1"/>
  <c r="BC573" i="1"/>
  <c r="T573" i="1" a="1"/>
  <c r="T573" i="1"/>
  <c r="S573" i="1" a="1"/>
  <c r="S573" i="1"/>
  <c r="N573" i="1" a="1"/>
  <c r="N573" i="1"/>
  <c r="M573" i="1" a="1"/>
  <c r="M573" i="1"/>
  <c r="BC572" i="1" a="1"/>
  <c r="BC572" i="1"/>
  <c r="T572" i="1" a="1"/>
  <c r="T572" i="1"/>
  <c r="S572" i="1" a="1"/>
  <c r="S572" i="1"/>
  <c r="N572" i="1" a="1"/>
  <c r="N572" i="1"/>
  <c r="M572" i="1" a="1"/>
  <c r="M572" i="1"/>
  <c r="BC571" i="1" a="1"/>
  <c r="BC571" i="1"/>
  <c r="T571" i="1" a="1"/>
  <c r="T571" i="1"/>
  <c r="S571" i="1" a="1"/>
  <c r="S571" i="1"/>
  <c r="N571" i="1" a="1"/>
  <c r="N571" i="1"/>
  <c r="M571" i="1" a="1"/>
  <c r="M571" i="1"/>
  <c r="BC570" i="1" a="1"/>
  <c r="BC570" i="1"/>
  <c r="T570" i="1" a="1"/>
  <c r="T570" i="1"/>
  <c r="S570" i="1" a="1"/>
  <c r="S570" i="1"/>
  <c r="N570" i="1" a="1"/>
  <c r="N570" i="1"/>
  <c r="M570" i="1" a="1"/>
  <c r="M570" i="1"/>
  <c r="BC569" i="1" a="1"/>
  <c r="BC569" i="1"/>
  <c r="T569" i="1" a="1"/>
  <c r="T569" i="1"/>
  <c r="S569" i="1" a="1"/>
  <c r="S569" i="1"/>
  <c r="N569" i="1" a="1"/>
  <c r="N569" i="1"/>
  <c r="M569" i="1" a="1"/>
  <c r="M569" i="1"/>
  <c r="BC568" i="1" a="1"/>
  <c r="BC568" i="1"/>
  <c r="T568" i="1" a="1"/>
  <c r="T568" i="1"/>
  <c r="S568" i="1" a="1"/>
  <c r="S568" i="1"/>
  <c r="N568" i="1" a="1"/>
  <c r="N568" i="1"/>
  <c r="M568" i="1" a="1"/>
  <c r="M568" i="1"/>
  <c r="BC567" i="1" a="1"/>
  <c r="BC567" i="1"/>
  <c r="T567" i="1" a="1"/>
  <c r="T567" i="1"/>
  <c r="S567" i="1" a="1"/>
  <c r="S567" i="1"/>
  <c r="N567" i="1" a="1"/>
  <c r="N567" i="1"/>
  <c r="M567" i="1" a="1"/>
  <c r="M567" i="1"/>
  <c r="BC566" i="1" a="1"/>
  <c r="BC566" i="1"/>
  <c r="T566" i="1" a="1"/>
  <c r="T566" i="1"/>
  <c r="S566" i="1" a="1"/>
  <c r="S566" i="1"/>
  <c r="N566" i="1" a="1"/>
  <c r="N566" i="1"/>
  <c r="M566" i="1" a="1"/>
  <c r="M566" i="1"/>
  <c r="BC565" i="1" a="1"/>
  <c r="BC565" i="1"/>
  <c r="T565" i="1" a="1"/>
  <c r="T565" i="1"/>
  <c r="S565" i="1" a="1"/>
  <c r="S565" i="1" s="1"/>
  <c r="N565" i="1" a="1"/>
  <c r="N565" i="1" s="1"/>
  <c r="AN565" i="1" s="1"/>
  <c r="M565" i="1" a="1"/>
  <c r="M565" i="1" s="1"/>
  <c r="AM565" i="1" s="1"/>
  <c r="BC564" i="1" a="1"/>
  <c r="BC564" i="1" s="1"/>
  <c r="T564" i="1" a="1"/>
  <c r="T564" i="1"/>
  <c r="S564" i="1" a="1"/>
  <c r="S564" i="1" s="1"/>
  <c r="N564" i="1" a="1"/>
  <c r="N564" i="1" s="1"/>
  <c r="AN564" i="1" s="1"/>
  <c r="M564" i="1" a="1"/>
  <c r="M564" i="1" s="1"/>
  <c r="AM564" i="1" s="1"/>
  <c r="BC563" i="1" a="1"/>
  <c r="BC563" i="1" s="1"/>
  <c r="T563" i="1" a="1"/>
  <c r="T563" i="1" s="1"/>
  <c r="S563" i="1" a="1"/>
  <c r="S563" i="1"/>
  <c r="N563" i="1" a="1"/>
  <c r="N563" i="1" s="1"/>
  <c r="AN563" i="1" s="1"/>
  <c r="M563" i="1" a="1"/>
  <c r="M563" i="1" s="1"/>
  <c r="AM563" i="1" s="1"/>
  <c r="BC562" i="1" a="1"/>
  <c r="BC562" i="1" s="1"/>
  <c r="T562" i="1" a="1"/>
  <c r="T562" i="1" s="1"/>
  <c r="S562" i="1" a="1"/>
  <c r="S562" i="1" s="1"/>
  <c r="N562" i="1" a="1"/>
  <c r="N562" i="1"/>
  <c r="M562" i="1" a="1"/>
  <c r="M562" i="1" s="1"/>
  <c r="AM562" i="1" s="1"/>
  <c r="BC561" i="1" a="1"/>
  <c r="BC561" i="1" s="1"/>
  <c r="T561" i="1" a="1"/>
  <c r="T561" i="1" s="1"/>
  <c r="S561" i="1" a="1"/>
  <c r="S561" i="1" s="1"/>
  <c r="N561" i="1" a="1"/>
  <c r="N561" i="1" s="1"/>
  <c r="AN561" i="1" s="1"/>
  <c r="M561" i="1" a="1"/>
  <c r="M561" i="1" s="1"/>
  <c r="AM561" i="1" s="1"/>
  <c r="BC560" i="1" a="1"/>
  <c r="BC560" i="1" s="1"/>
  <c r="T560" i="1" a="1"/>
  <c r="T560" i="1" s="1"/>
  <c r="S560" i="1" a="1"/>
  <c r="S560" i="1"/>
  <c r="N560" i="1" a="1"/>
  <c r="N560" i="1" s="1"/>
  <c r="AN560" i="1" s="1"/>
  <c r="M560" i="1" a="1"/>
  <c r="M560" i="1" s="1"/>
  <c r="AM560" i="1" s="1"/>
  <c r="BC559" i="1" a="1"/>
  <c r="BC559" i="1" s="1"/>
  <c r="T559" i="1" a="1"/>
  <c r="T559" i="1" s="1"/>
  <c r="S559" i="1" a="1"/>
  <c r="S559" i="1" s="1"/>
  <c r="N559" i="1" a="1"/>
  <c r="N559" i="1" s="1"/>
  <c r="AN559" i="1" s="1"/>
  <c r="M559" i="1" a="1"/>
  <c r="M559" i="1" s="1"/>
  <c r="AM559" i="1" s="1"/>
  <c r="BC558" i="1" a="1"/>
  <c r="BC558" i="1" s="1"/>
  <c r="T558" i="1" a="1"/>
  <c r="T558" i="1" s="1"/>
  <c r="S558" i="1" a="1"/>
  <c r="S558" i="1" s="1"/>
  <c r="N558" i="1" a="1"/>
  <c r="N558" i="1" s="1"/>
  <c r="AN558" i="1" s="1"/>
  <c r="M558" i="1" a="1"/>
  <c r="M558" i="1"/>
  <c r="BC557" i="1" a="1"/>
  <c r="BC557" i="1" s="1"/>
  <c r="T557" i="1" a="1"/>
  <c r="T557" i="1"/>
  <c r="S557" i="1" a="1"/>
  <c r="S557" i="1" s="1"/>
  <c r="N557" i="1" a="1"/>
  <c r="N557" i="1" s="1"/>
  <c r="AN557" i="1" s="1"/>
  <c r="M557" i="1" a="1"/>
  <c r="M557" i="1"/>
  <c r="BC556" i="1" a="1"/>
  <c r="BC556" i="1" s="1"/>
  <c r="T556" i="1" a="1"/>
  <c r="T556" i="1" s="1"/>
  <c r="S556" i="1" a="1"/>
  <c r="S556" i="1"/>
  <c r="N556" i="1" a="1"/>
  <c r="N556" i="1" s="1"/>
  <c r="AN556" i="1" s="1"/>
  <c r="M556" i="1" a="1"/>
  <c r="M556" i="1" s="1"/>
  <c r="AM556" i="1" s="1"/>
  <c r="BC555" i="1" a="1"/>
  <c r="BC555" i="1"/>
  <c r="T555" i="1" a="1"/>
  <c r="T555" i="1"/>
  <c r="S555" i="1" a="1"/>
  <c r="S555" i="1" s="1"/>
  <c r="N555" i="1" a="1"/>
  <c r="N555" i="1"/>
  <c r="M555" i="1" a="1"/>
  <c r="M555" i="1" s="1"/>
  <c r="AM555" i="1" s="1"/>
  <c r="BC554" i="1" a="1"/>
  <c r="BC554" i="1" s="1"/>
  <c r="T554" i="1" a="1"/>
  <c r="T554" i="1"/>
  <c r="S554" i="1" a="1"/>
  <c r="S554" i="1"/>
  <c r="N554" i="1" a="1"/>
  <c r="N554" i="1" s="1"/>
  <c r="AN554" i="1" s="1"/>
  <c r="M554" i="1" a="1"/>
  <c r="M554" i="1"/>
  <c r="BC553" i="1" a="1"/>
  <c r="BC553" i="1"/>
  <c r="T553" i="1" a="1"/>
  <c r="T553" i="1" s="1"/>
  <c r="S553" i="1" a="1"/>
  <c r="S553" i="1"/>
  <c r="N553" i="1" a="1"/>
  <c r="N553" i="1"/>
  <c r="M553" i="1" a="1"/>
  <c r="M553" i="1" s="1"/>
  <c r="AM553" i="1" s="1"/>
  <c r="BC552" i="1" a="1"/>
  <c r="BC552" i="1"/>
  <c r="T552" i="1" a="1"/>
  <c r="T552" i="1" s="1"/>
  <c r="S552" i="1" a="1"/>
  <c r="S552" i="1" s="1"/>
  <c r="N552" i="1" a="1"/>
  <c r="N552" i="1"/>
  <c r="M552" i="1" a="1"/>
  <c r="M552" i="1" s="1"/>
  <c r="AM552" i="1" s="1"/>
  <c r="BC551" i="1" a="1"/>
  <c r="BC551" i="1" s="1"/>
  <c r="T551" i="1" a="1"/>
  <c r="T551" i="1"/>
  <c r="S551" i="1" a="1"/>
  <c r="S551" i="1" s="1"/>
  <c r="N551" i="1" a="1"/>
  <c r="N551" i="1" s="1"/>
  <c r="AN551" i="1" s="1"/>
  <c r="M551" i="1" a="1"/>
  <c r="M551" i="1"/>
  <c r="BC550" i="1" a="1"/>
  <c r="BC550" i="1" s="1"/>
  <c r="T550" i="1" a="1"/>
  <c r="T550" i="1" s="1"/>
  <c r="S550" i="1" a="1"/>
  <c r="S550" i="1"/>
  <c r="N550" i="1" a="1"/>
  <c r="N550" i="1" s="1"/>
  <c r="AN550" i="1" s="1"/>
  <c r="M550" i="1" a="1"/>
  <c r="M550" i="1" s="1"/>
  <c r="AM550" i="1" s="1"/>
  <c r="BC549" i="1" a="1"/>
  <c r="BC549" i="1"/>
  <c r="T549" i="1" a="1"/>
  <c r="T549" i="1"/>
  <c r="S549" i="1" a="1"/>
  <c r="S549" i="1" s="1"/>
  <c r="N549" i="1" a="1"/>
  <c r="N549" i="1"/>
  <c r="M549" i="1" a="1"/>
  <c r="M549" i="1"/>
  <c r="BC548" i="1" a="1"/>
  <c r="BC548" i="1" s="1"/>
  <c r="T548" i="1" a="1"/>
  <c r="T548" i="1"/>
  <c r="S548" i="1" a="1"/>
  <c r="S548" i="1"/>
  <c r="N548" i="1" a="1"/>
  <c r="N548" i="1" s="1"/>
  <c r="AN548" i="1" s="1"/>
  <c r="M548" i="1" a="1"/>
  <c r="M548" i="1"/>
  <c r="BC547" i="1" a="1"/>
  <c r="BC547" i="1"/>
  <c r="T547" i="1" a="1"/>
  <c r="T547" i="1" s="1"/>
  <c r="S547" i="1" a="1"/>
  <c r="S547" i="1"/>
  <c r="N547" i="1" a="1"/>
  <c r="N547" i="1"/>
  <c r="M547" i="1" a="1"/>
  <c r="M547" i="1" s="1"/>
  <c r="AM547" i="1" s="1"/>
  <c r="BC546" i="1" a="1"/>
  <c r="BC546" i="1"/>
  <c r="T546" i="1" a="1"/>
  <c r="T546" i="1" s="1"/>
  <c r="S546" i="1" a="1"/>
  <c r="S546" i="1" s="1"/>
  <c r="N546" i="1" a="1"/>
  <c r="N546" i="1"/>
  <c r="M546" i="1" a="1"/>
  <c r="M546" i="1" s="1"/>
  <c r="BC545" i="1" a="1"/>
  <c r="BC545" i="1" s="1"/>
  <c r="T545" i="1" a="1"/>
  <c r="T545" i="1" s="1"/>
  <c r="S545" i="1" a="1"/>
  <c r="S545" i="1" s="1"/>
  <c r="N545" i="1" a="1"/>
  <c r="N545" i="1" s="1"/>
  <c r="AN545" i="1" s="1"/>
  <c r="M545" i="1" a="1"/>
  <c r="M545" i="1" s="1"/>
  <c r="BC544" i="1" a="1"/>
  <c r="BC544" i="1" s="1"/>
  <c r="T544" i="1" a="1"/>
  <c r="T544" i="1"/>
  <c r="S544" i="1" a="1"/>
  <c r="S544" i="1" s="1"/>
  <c r="N544" i="1" a="1"/>
  <c r="N544" i="1" s="1"/>
  <c r="M544" i="1" a="1"/>
  <c r="M544" i="1" s="1"/>
  <c r="BC543" i="1" a="1"/>
  <c r="BC543" i="1" s="1"/>
  <c r="T543" i="1" a="1"/>
  <c r="T543" i="1" s="1"/>
  <c r="S543" i="1" a="1"/>
  <c r="S543" i="1" s="1"/>
  <c r="N543" i="1" a="1"/>
  <c r="N543" i="1" s="1"/>
  <c r="AN543" i="1" s="1"/>
  <c r="M543" i="1" a="1"/>
  <c r="M543" i="1" s="1"/>
  <c r="BC542" i="1" a="1"/>
  <c r="BC542" i="1" s="1"/>
  <c r="T542" i="1" a="1"/>
  <c r="T542" i="1"/>
  <c r="S542" i="1" a="1"/>
  <c r="S542" i="1" s="1"/>
  <c r="N542" i="1" a="1"/>
  <c r="N542" i="1" s="1"/>
  <c r="AN542" i="1" s="1"/>
  <c r="M542" i="1" a="1"/>
  <c r="M542" i="1" s="1"/>
  <c r="AM542" i="1" s="1"/>
  <c r="BC541" i="1" a="1"/>
  <c r="BC541" i="1" s="1"/>
  <c r="T541" i="1" a="1"/>
  <c r="T541" i="1" s="1"/>
  <c r="S541" i="1" a="1"/>
  <c r="S541" i="1" s="1"/>
  <c r="N541" i="1" a="1"/>
  <c r="N541" i="1" s="1"/>
  <c r="M541" i="1" a="1"/>
  <c r="M541" i="1" s="1"/>
  <c r="BC540" i="1" a="1"/>
  <c r="BC540" i="1"/>
  <c r="T540" i="1" a="1"/>
  <c r="T540" i="1" s="1"/>
  <c r="S540" i="1" a="1"/>
  <c r="S540" i="1" s="1"/>
  <c r="N540" i="1" a="1"/>
  <c r="N540" i="1"/>
  <c r="M540" i="1" a="1"/>
  <c r="M540" i="1" s="1"/>
  <c r="AM540" i="1" s="1"/>
  <c r="BC539" i="1" a="1"/>
  <c r="BC539" i="1" s="1"/>
  <c r="T539" i="1" a="1"/>
  <c r="T539" i="1" s="1"/>
  <c r="S539" i="1" a="1"/>
  <c r="S539" i="1" s="1"/>
  <c r="N539" i="1" a="1"/>
  <c r="N539" i="1" s="1"/>
  <c r="AN539" i="1" s="1"/>
  <c r="M539" i="1" a="1"/>
  <c r="M539" i="1"/>
  <c r="BC538" i="1" a="1"/>
  <c r="BC538" i="1" s="1"/>
  <c r="T538" i="1" a="1"/>
  <c r="T538" i="1" s="1"/>
  <c r="S538" i="1" a="1"/>
  <c r="S538" i="1"/>
  <c r="N538" i="1" a="1"/>
  <c r="N538" i="1" s="1"/>
  <c r="M538" i="1" a="1"/>
  <c r="M538" i="1" s="1"/>
  <c r="BC537" i="1" a="1"/>
  <c r="BC537" i="1" s="1"/>
  <c r="T537" i="1" a="1"/>
  <c r="T537" i="1" s="1"/>
  <c r="S537" i="1" a="1"/>
  <c r="S537" i="1" s="1"/>
  <c r="N537" i="1" a="1"/>
  <c r="N537" i="1"/>
  <c r="M537" i="1" a="1"/>
  <c r="M537" i="1" s="1"/>
  <c r="AM537" i="1" s="1"/>
  <c r="BC536" i="1" a="1"/>
  <c r="BC536" i="1" s="1"/>
  <c r="T536" i="1" a="1"/>
  <c r="T536" i="1" s="1"/>
  <c r="S536" i="1" a="1"/>
  <c r="S536" i="1" s="1"/>
  <c r="N536" i="1" a="1"/>
  <c r="N536" i="1" s="1"/>
  <c r="AN536" i="1" s="1"/>
  <c r="M536" i="1" a="1"/>
  <c r="M536" i="1" s="1"/>
  <c r="AM536" i="1" s="1"/>
  <c r="BC535" i="1" a="1"/>
  <c r="BC535" i="1" s="1"/>
  <c r="T535" i="1" a="1"/>
  <c r="T535" i="1" s="1"/>
  <c r="S535" i="1" a="1"/>
  <c r="S535" i="1"/>
  <c r="N535" i="1" a="1"/>
  <c r="N535" i="1" s="1"/>
  <c r="M535" i="1" a="1"/>
  <c r="M535" i="1" s="1"/>
  <c r="BC534" i="1" a="1"/>
  <c r="BC534" i="1" s="1"/>
  <c r="T534" i="1" a="1"/>
  <c r="T534" i="1" s="1"/>
  <c r="S534" i="1" a="1"/>
  <c r="S534" i="1" s="1"/>
  <c r="N534" i="1" a="1"/>
  <c r="N534" i="1" s="1"/>
  <c r="AN534" i="1" s="1"/>
  <c r="M534" i="1" a="1"/>
  <c r="M534" i="1" s="1"/>
  <c r="AM534" i="1" s="1"/>
  <c r="BC533" i="1" a="1"/>
  <c r="BC533" i="1" s="1"/>
  <c r="T533" i="1" a="1"/>
  <c r="T533" i="1"/>
  <c r="S533" i="1" a="1"/>
  <c r="S533" i="1" s="1"/>
  <c r="N533" i="1" a="1"/>
  <c r="N533" i="1"/>
  <c r="M533" i="1" a="1"/>
  <c r="M533" i="1" s="1"/>
  <c r="AM533" i="1" s="1"/>
  <c r="BC532" i="1" a="1"/>
  <c r="BC532" i="1" s="1"/>
  <c r="T532" i="1" a="1"/>
  <c r="T532" i="1" s="1"/>
  <c r="S532" i="1" a="1"/>
  <c r="S532" i="1" s="1"/>
  <c r="N532" i="1" a="1"/>
  <c r="N532" i="1" s="1"/>
  <c r="M532" i="1" a="1"/>
  <c r="M532" i="1" s="1"/>
  <c r="F530" i="13" s="1"/>
  <c r="BC531" i="1" a="1"/>
  <c r="BC531" i="1" s="1"/>
  <c r="T531" i="1" a="1"/>
  <c r="T531" i="1" s="1"/>
  <c r="S531" i="1" a="1"/>
  <c r="S531" i="1" s="1"/>
  <c r="N531" i="1" a="1"/>
  <c r="N531" i="1"/>
  <c r="M531" i="1" a="1"/>
  <c r="M531" i="1" s="1"/>
  <c r="AM531" i="1" s="1"/>
  <c r="BC530" i="1" a="1"/>
  <c r="BC530" i="1" s="1"/>
  <c r="T530" i="1" a="1"/>
  <c r="T530" i="1" s="1"/>
  <c r="S530" i="1" a="1"/>
  <c r="S530" i="1"/>
  <c r="N530" i="1" a="1"/>
  <c r="N530" i="1" s="1"/>
  <c r="AN530" i="1" s="1"/>
  <c r="M530" i="1" a="1"/>
  <c r="M530" i="1"/>
  <c r="BC529" i="1" a="1"/>
  <c r="BC529" i="1" s="1"/>
  <c r="T529" i="1" a="1"/>
  <c r="T529" i="1" s="1"/>
  <c r="S529" i="1" a="1"/>
  <c r="S529" i="1" s="1"/>
  <c r="N529" i="1" a="1"/>
  <c r="N529" i="1" s="1"/>
  <c r="AN529" i="1" s="1"/>
  <c r="M529" i="1" a="1"/>
  <c r="M529" i="1" s="1"/>
  <c r="BC528" i="1" a="1"/>
  <c r="BC528" i="1" s="1"/>
  <c r="T528" i="1" a="1"/>
  <c r="T528" i="1"/>
  <c r="E529" i="12" s="1"/>
  <c r="S528" i="1" a="1"/>
  <c r="S528" i="1" s="1"/>
  <c r="D529" i="12" s="1"/>
  <c r="L529" i="12"/>
  <c r="M528" i="1" a="1"/>
  <c r="M528" i="1" s="1"/>
  <c r="BC527" i="1" a="1"/>
  <c r="BC527" i="1" s="1"/>
  <c r="T527" i="1" a="1"/>
  <c r="T527" i="1" s="1"/>
  <c r="E528" i="12" s="1"/>
  <c r="S527" i="1" a="1"/>
  <c r="S527" i="1" s="1"/>
  <c r="D528" i="12" s="1"/>
  <c r="N527" i="1" a="1"/>
  <c r="N527" i="1" s="1"/>
  <c r="M527" i="1" a="1"/>
  <c r="M527" i="1" s="1"/>
  <c r="BC526" i="1" a="1"/>
  <c r="BC526" i="1"/>
  <c r="T526" i="1" a="1"/>
  <c r="T526" i="1" s="1"/>
  <c r="E527" i="12" s="1"/>
  <c r="S526" i="1" a="1"/>
  <c r="S526" i="1" s="1"/>
  <c r="D527" i="12" s="1"/>
  <c r="M526" i="1" a="1"/>
  <c r="M526" i="1" s="1"/>
  <c r="K527" i="12" s="1"/>
  <c r="BC525" i="1" a="1"/>
  <c r="BC525" i="1" s="1"/>
  <c r="T525" i="1" a="1"/>
  <c r="T525" i="1" s="1"/>
  <c r="E526" i="12" s="1"/>
  <c r="S525" i="1" a="1"/>
  <c r="S525" i="1" s="1"/>
  <c r="D526" i="12" s="1"/>
  <c r="N525" i="1" a="1"/>
  <c r="N525" i="1" s="1"/>
  <c r="M525" i="1" a="1"/>
  <c r="M525" i="1"/>
  <c r="K526" i="12" s="1"/>
  <c r="BC524" i="1" a="1"/>
  <c r="BC524" i="1" s="1"/>
  <c r="T524" i="1" a="1"/>
  <c r="T524" i="1" s="1"/>
  <c r="E525" i="12" s="1"/>
  <c r="S524" i="1" a="1"/>
  <c r="S524" i="1" s="1"/>
  <c r="D525" i="12" s="1"/>
  <c r="N524" i="1" a="1"/>
  <c r="N524" i="1" s="1"/>
  <c r="M524" i="1" a="1"/>
  <c r="M524" i="1" s="1"/>
  <c r="BC523" i="1" a="1"/>
  <c r="BC523" i="1"/>
  <c r="T523" i="1" a="1"/>
  <c r="T523" i="1" s="1"/>
  <c r="E524" i="12" s="1"/>
  <c r="S523" i="1" a="1"/>
  <c r="S523" i="1" s="1"/>
  <c r="D524" i="12" s="1"/>
  <c r="N523" i="1" a="1"/>
  <c r="N523" i="1"/>
  <c r="L524" i="12" s="1"/>
  <c r="M523" i="1" a="1"/>
  <c r="M523" i="1" s="1"/>
  <c r="K524" i="12" s="1"/>
  <c r="BC522" i="1" a="1"/>
  <c r="BC522" i="1" s="1"/>
  <c r="T522" i="1" a="1"/>
  <c r="T522" i="1" s="1"/>
  <c r="E523" i="12" s="1"/>
  <c r="S522" i="1" a="1"/>
  <c r="S522" i="1" s="1"/>
  <c r="D523" i="12" s="1"/>
  <c r="N522" i="1" a="1"/>
  <c r="N522" i="1" s="1"/>
  <c r="M522" i="1" a="1"/>
  <c r="M522" i="1" s="1"/>
  <c r="K523" i="12" s="1"/>
  <c r="BC521" i="1" a="1"/>
  <c r="BC521" i="1" s="1"/>
  <c r="T521" i="1" a="1"/>
  <c r="T521" i="1" s="1"/>
  <c r="E522" i="12" s="1"/>
  <c r="S521" i="1" a="1"/>
  <c r="S521" i="1" s="1"/>
  <c r="D522" i="12" s="1"/>
  <c r="N521" i="1" a="1"/>
  <c r="N521" i="1" s="1"/>
  <c r="L522" i="12" s="1"/>
  <c r="M521" i="1" a="1"/>
  <c r="M521" i="1" s="1"/>
  <c r="K522" i="12" s="1"/>
  <c r="BC520" i="1" a="1"/>
  <c r="BC520" i="1" s="1"/>
  <c r="T520" i="1" a="1"/>
  <c r="T520" i="1" s="1"/>
  <c r="E521" i="12" s="1"/>
  <c r="S520" i="1" a="1"/>
  <c r="S520" i="1" s="1"/>
  <c r="D521" i="12" s="1"/>
  <c r="N520" i="1" a="1"/>
  <c r="N520" i="1" s="1"/>
  <c r="M520" i="1" a="1"/>
  <c r="M520" i="1" s="1"/>
  <c r="K521" i="12" s="1"/>
  <c r="BC519" i="1" a="1"/>
  <c r="BC519" i="1" s="1"/>
  <c r="T519" i="1" a="1"/>
  <c r="T519" i="1"/>
  <c r="E520" i="12" s="1"/>
  <c r="S519" i="1" a="1"/>
  <c r="S519" i="1" s="1"/>
  <c r="D520" i="12" s="1"/>
  <c r="N519" i="1" a="1"/>
  <c r="N519" i="1" s="1"/>
  <c r="M519" i="1" a="1"/>
  <c r="M519" i="1" s="1"/>
  <c r="K520" i="12" s="1"/>
  <c r="BC518" i="1" a="1"/>
  <c r="BC518" i="1" s="1"/>
  <c r="T518" i="1" a="1"/>
  <c r="T518" i="1" s="1"/>
  <c r="E519" i="12" s="1"/>
  <c r="S518" i="1" a="1"/>
  <c r="S518" i="1" s="1"/>
  <c r="D519" i="12" s="1"/>
  <c r="BC517" i="1" a="1"/>
  <c r="BC517" i="1" s="1"/>
  <c r="T517" i="1" a="1"/>
  <c r="T517" i="1" s="1"/>
  <c r="E518" i="12" s="1"/>
  <c r="S517" i="1" a="1"/>
  <c r="S517" i="1" s="1"/>
  <c r="D518" i="12" s="1"/>
  <c r="N517" i="1" a="1"/>
  <c r="N517" i="1" s="1"/>
  <c r="M517" i="1" a="1"/>
  <c r="M517" i="1" s="1"/>
  <c r="K518" i="12" s="1"/>
  <c r="BC516" i="1" a="1"/>
  <c r="BC516" i="1" s="1"/>
  <c r="T516" i="1" a="1"/>
  <c r="T516" i="1" s="1"/>
  <c r="E517" i="12" s="1"/>
  <c r="S516" i="1" a="1"/>
  <c r="S516" i="1" s="1"/>
  <c r="D517" i="12" s="1"/>
  <c r="N516" i="1" a="1"/>
  <c r="N516" i="1" s="1"/>
  <c r="M516" i="1" a="1"/>
  <c r="M516" i="1" s="1"/>
  <c r="BC515" i="1" a="1"/>
  <c r="BC515" i="1" s="1"/>
  <c r="T515" i="1" a="1"/>
  <c r="T515" i="1" s="1"/>
  <c r="E516" i="12" s="1"/>
  <c r="S515" i="1" a="1"/>
  <c r="S515" i="1" s="1"/>
  <c r="D516" i="12" s="1"/>
  <c r="N515" i="1" a="1"/>
  <c r="N515" i="1" s="1"/>
  <c r="M515" i="1" a="1"/>
  <c r="M515" i="1" s="1"/>
  <c r="K516" i="12" s="1"/>
  <c r="BC514" i="1" a="1"/>
  <c r="BC514" i="1" s="1"/>
  <c r="T514" i="1" a="1"/>
  <c r="T514" i="1" s="1"/>
  <c r="E515" i="12" s="1"/>
  <c r="S514" i="1" a="1"/>
  <c r="S514" i="1" s="1"/>
  <c r="D515" i="12" s="1"/>
  <c r="N514" i="1" a="1"/>
  <c r="N514" i="1" s="1"/>
  <c r="M514" i="1" a="1"/>
  <c r="M514" i="1" s="1"/>
  <c r="BC513" i="1" a="1"/>
  <c r="BC513" i="1"/>
  <c r="T513" i="1" a="1"/>
  <c r="T513" i="1" s="1"/>
  <c r="E514" i="12" s="1"/>
  <c r="S513" i="1" a="1"/>
  <c r="S513" i="1" s="1"/>
  <c r="D514" i="12" s="1"/>
  <c r="BC512" i="1" a="1"/>
  <c r="BC512" i="1" s="1"/>
  <c r="T512" i="1" a="1"/>
  <c r="T512" i="1" s="1"/>
  <c r="E513" i="12" s="1"/>
  <c r="S512" i="1" a="1"/>
  <c r="S512" i="1" s="1"/>
  <c r="D513" i="12" s="1"/>
  <c r="N512" i="1" a="1"/>
  <c r="N512" i="1" s="1"/>
  <c r="L513" i="12" s="1"/>
  <c r="M512" i="1" a="1"/>
  <c r="M512" i="1" s="1"/>
  <c r="K513" i="12" s="1"/>
  <c r="BC511" i="1" a="1"/>
  <c r="BC511" i="1" s="1"/>
  <c r="T511" i="1" a="1"/>
  <c r="T511" i="1" s="1"/>
  <c r="E512" i="12" s="1"/>
  <c r="S511" i="1" a="1"/>
  <c r="S511" i="1" s="1"/>
  <c r="D512" i="12" s="1"/>
  <c r="N511" i="1" a="1"/>
  <c r="N511" i="1" s="1"/>
  <c r="M511" i="1" a="1"/>
  <c r="M511" i="1" s="1"/>
  <c r="BC510" i="1" a="1"/>
  <c r="BC510" i="1" s="1"/>
  <c r="T510" i="1" a="1"/>
  <c r="T510" i="1" s="1"/>
  <c r="E511" i="12" s="1"/>
  <c r="S510" i="1" a="1"/>
  <c r="S510" i="1" s="1"/>
  <c r="D511" i="12" s="1"/>
  <c r="N510" i="1" a="1"/>
  <c r="N510" i="1" s="1"/>
  <c r="M510" i="1" a="1"/>
  <c r="M510" i="1" s="1"/>
  <c r="BC509" i="1" a="1"/>
  <c r="BC509" i="1"/>
  <c r="T509" i="1" a="1"/>
  <c r="T509" i="1" s="1"/>
  <c r="E510" i="12" s="1"/>
  <c r="S509" i="1" a="1"/>
  <c r="S509" i="1"/>
  <c r="D510" i="12" s="1"/>
  <c r="N509" i="1" a="1"/>
  <c r="N509" i="1" s="1"/>
  <c r="M509" i="1" a="1"/>
  <c r="M509" i="1" s="1"/>
  <c r="BC508" i="1" a="1"/>
  <c r="BC508" i="1" s="1"/>
  <c r="T508" i="1" a="1"/>
  <c r="T508" i="1" s="1"/>
  <c r="E509" i="12" s="1"/>
  <c r="S508" i="1" a="1"/>
  <c r="S508" i="1" s="1"/>
  <c r="D509" i="12" s="1"/>
  <c r="N508" i="1" a="1"/>
  <c r="N508" i="1" s="1"/>
  <c r="L509" i="12" s="1"/>
  <c r="M508" i="1" a="1"/>
  <c r="M508" i="1"/>
  <c r="A508" i="1"/>
  <c r="C508" i="1"/>
  <c r="G508" i="1"/>
  <c r="R508" i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AY508" i="1"/>
  <c r="BF508" i="1"/>
  <c r="BR508" i="1"/>
  <c r="BS508" i="1"/>
  <c r="BT508" i="1"/>
  <c r="C509" i="1"/>
  <c r="G509" i="1"/>
  <c r="R509" i="1"/>
  <c r="U509" i="1"/>
  <c r="AI509" i="1"/>
  <c r="AJ509" i="1"/>
  <c r="AK509" i="1"/>
  <c r="AL509" i="1"/>
  <c r="AO509" i="1"/>
  <c r="BD509" i="1" s="1" a="1"/>
  <c r="BD509" i="1" s="1"/>
  <c r="AP509" i="1"/>
  <c r="AQ509" i="1"/>
  <c r="AY509" i="1"/>
  <c r="BB509" i="1"/>
  <c r="BF509" i="1"/>
  <c r="BR509" i="1"/>
  <c r="BS509" i="1"/>
  <c r="BT509" i="1"/>
  <c r="C510" i="1"/>
  <c r="G510" i="1"/>
  <c r="R510" i="1"/>
  <c r="S511" i="12" s="1"/>
  <c r="U510" i="1"/>
  <c r="AI510" i="1"/>
  <c r="AK510" i="1"/>
  <c r="AL510" i="1"/>
  <c r="AO510" i="1"/>
  <c r="AP510" i="1"/>
  <c r="AQ510" i="1"/>
  <c r="AY510" i="1"/>
  <c r="BF510" i="1"/>
  <c r="BR510" i="1"/>
  <c r="BS510" i="1"/>
  <c r="BT510" i="1"/>
  <c r="C511" i="1"/>
  <c r="G511" i="1"/>
  <c r="R511" i="1"/>
  <c r="U511" i="1"/>
  <c r="AI511" i="1"/>
  <c r="AJ511" i="1"/>
  <c r="AK511" i="1"/>
  <c r="AL511" i="1"/>
  <c r="AO511" i="1"/>
  <c r="BD511" i="1" s="1" a="1"/>
  <c r="BD511" i="1" s="1"/>
  <c r="AP511" i="1"/>
  <c r="AQ511" i="1"/>
  <c r="AY511" i="1"/>
  <c r="BB511" i="1"/>
  <c r="BF511" i="1"/>
  <c r="BR511" i="1"/>
  <c r="BS511" i="1"/>
  <c r="BT511" i="1"/>
  <c r="C512" i="1"/>
  <c r="G512" i="1"/>
  <c r="R512" i="1"/>
  <c r="S513" i="12" s="1"/>
  <c r="U512" i="1"/>
  <c r="AI512" i="1"/>
  <c r="AJ512" i="1" s="1"/>
  <c r="AK512" i="1"/>
  <c r="AL512" i="1"/>
  <c r="AM512" i="1"/>
  <c r="AO512" i="1"/>
  <c r="BD512" i="1" s="1" a="1"/>
  <c r="BD512" i="1" s="1"/>
  <c r="AP512" i="1"/>
  <c r="AQ512" i="1"/>
  <c r="AY512" i="1"/>
  <c r="BB512" i="1"/>
  <c r="BF512" i="1"/>
  <c r="BR512" i="1"/>
  <c r="BS512" i="1"/>
  <c r="BT512" i="1"/>
  <c r="C513" i="1"/>
  <c r="G513" i="1"/>
  <c r="R513" i="1"/>
  <c r="U513" i="1"/>
  <c r="AI513" i="1"/>
  <c r="AK513" i="1"/>
  <c r="AL513" i="1"/>
  <c r="AM513" i="1"/>
  <c r="AN513" i="1"/>
  <c r="AO513" i="1"/>
  <c r="BD513" i="1" s="1" a="1"/>
  <c r="BD513" i="1" s="1"/>
  <c r="AP513" i="1"/>
  <c r="AQ513" i="1"/>
  <c r="AY513" i="1"/>
  <c r="BF513" i="1"/>
  <c r="BR513" i="1"/>
  <c r="BS513" i="1"/>
  <c r="BT513" i="1"/>
  <c r="C514" i="1"/>
  <c r="G514" i="1"/>
  <c r="R514" i="1"/>
  <c r="S515" i="12" s="1"/>
  <c r="U514" i="1"/>
  <c r="AI514" i="1"/>
  <c r="AJ514" i="1" s="1"/>
  <c r="AK514" i="1"/>
  <c r="AL514" i="1"/>
  <c r="AO514" i="1"/>
  <c r="AP514" i="1"/>
  <c r="AQ514" i="1"/>
  <c r="AY514" i="1"/>
  <c r="BF514" i="1"/>
  <c r="BR514" i="1"/>
  <c r="BS514" i="1"/>
  <c r="BT514" i="1"/>
  <c r="C515" i="1"/>
  <c r="G515" i="1"/>
  <c r="R515" i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E515" i="1"/>
  <c r="BF515" i="1"/>
  <c r="BR515" i="1"/>
  <c r="BS515" i="1"/>
  <c r="BT515" i="1"/>
  <c r="C516" i="1"/>
  <c r="G516" i="1"/>
  <c r="R516" i="1"/>
  <c r="S517" i="12" s="1"/>
  <c r="U516" i="1"/>
  <c r="AI516" i="1"/>
  <c r="AK516" i="1"/>
  <c r="AL516" i="1"/>
  <c r="AO516" i="1"/>
  <c r="BD516" i="1" s="1" a="1"/>
  <c r="BD516" i="1" s="1"/>
  <c r="AP516" i="1"/>
  <c r="AQ516" i="1"/>
  <c r="AY516" i="1"/>
  <c r="BF516" i="1"/>
  <c r="BR516" i="1"/>
  <c r="BS516" i="1"/>
  <c r="BT516" i="1"/>
  <c r="C517" i="1"/>
  <c r="G517" i="1"/>
  <c r="R517" i="1"/>
  <c r="U517" i="1"/>
  <c r="AI517" i="1"/>
  <c r="BB517" i="1" s="1"/>
  <c r="AJ517" i="1"/>
  <c r="AK517" i="1"/>
  <c r="AL517" i="1"/>
  <c r="AO517" i="1"/>
  <c r="AP517" i="1"/>
  <c r="AQ517" i="1"/>
  <c r="AY517" i="1"/>
  <c r="BF517" i="1"/>
  <c r="BR517" i="1"/>
  <c r="BS517" i="1"/>
  <c r="BT517" i="1"/>
  <c r="C518" i="1"/>
  <c r="G518" i="1"/>
  <c r="R518" i="1"/>
  <c r="S519" i="12" s="1"/>
  <c r="U518" i="1"/>
  <c r="AI518" i="1"/>
  <c r="AJ518" i="1"/>
  <c r="AK518" i="1"/>
  <c r="AL518" i="1"/>
  <c r="AM518" i="1"/>
  <c r="AN518" i="1"/>
  <c r="AO518" i="1"/>
  <c r="BD518" i="1" s="1" a="1"/>
  <c r="BD518" i="1" s="1"/>
  <c r="AP518" i="1"/>
  <c r="AQ518" i="1"/>
  <c r="AY518" i="1"/>
  <c r="BB518" i="1"/>
  <c r="BF518" i="1"/>
  <c r="BR518" i="1"/>
  <c r="BS518" i="1"/>
  <c r="BT518" i="1"/>
  <c r="C519" i="1"/>
  <c r="G519" i="1"/>
  <c r="R519" i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AY519" i="1"/>
  <c r="BF519" i="1"/>
  <c r="BR519" i="1"/>
  <c r="BS519" i="1"/>
  <c r="BT519" i="1"/>
  <c r="C520" i="1"/>
  <c r="G520" i="1"/>
  <c r="R520" i="1"/>
  <c r="U520" i="1"/>
  <c r="AI520" i="1"/>
  <c r="AJ520" i="1"/>
  <c r="AK520" i="1"/>
  <c r="AL520" i="1"/>
  <c r="AM520" i="1"/>
  <c r="AO520" i="1"/>
  <c r="AP520" i="1"/>
  <c r="AQ520" i="1"/>
  <c r="AY520" i="1"/>
  <c r="BB520" i="1"/>
  <c r="BF520" i="1"/>
  <c r="BR520" i="1"/>
  <c r="BS520" i="1"/>
  <c r="BT520" i="1"/>
  <c r="C521" i="1"/>
  <c r="G521" i="1"/>
  <c r="R521" i="1"/>
  <c r="U521" i="1"/>
  <c r="AI521" i="1"/>
  <c r="BB521" i="1" s="1"/>
  <c r="AJ521" i="1"/>
  <c r="AK521" i="1"/>
  <c r="AL521" i="1"/>
  <c r="AN521" i="1"/>
  <c r="AO521" i="1"/>
  <c r="BD521" i="1" s="1" a="1"/>
  <c r="BD521" i="1" s="1"/>
  <c r="AP521" i="1"/>
  <c r="AQ521" i="1"/>
  <c r="AY521" i="1"/>
  <c r="BF521" i="1"/>
  <c r="BR521" i="1"/>
  <c r="BS521" i="1"/>
  <c r="BT521" i="1"/>
  <c r="C522" i="1"/>
  <c r="G522" i="1"/>
  <c r="R522" i="1"/>
  <c r="S523" i="12" s="1"/>
  <c r="U522" i="1"/>
  <c r="AI522" i="1"/>
  <c r="AK522" i="1"/>
  <c r="AL522" i="1"/>
  <c r="AO522" i="1"/>
  <c r="BD522" i="1" s="1" a="1"/>
  <c r="BD522" i="1" s="1"/>
  <c r="AP522" i="1"/>
  <c r="AQ522" i="1"/>
  <c r="AY522" i="1"/>
  <c r="BF522" i="1"/>
  <c r="BR522" i="1"/>
  <c r="BS522" i="1"/>
  <c r="BT522" i="1"/>
  <c r="G523" i="1"/>
  <c r="R523" i="1"/>
  <c r="U523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Y523" i="1"/>
  <c r="BF523" i="1"/>
  <c r="BR523" i="1"/>
  <c r="BS523" i="1"/>
  <c r="BT523" i="1"/>
  <c r="G524" i="1"/>
  <c r="R524" i="1"/>
  <c r="S525" i="12" s="1"/>
  <c r="U524" i="1"/>
  <c r="AI524" i="1"/>
  <c r="AJ524" i="1" s="1"/>
  <c r="AK524" i="1"/>
  <c r="AL524" i="1"/>
  <c r="AO524" i="1"/>
  <c r="AP524" i="1"/>
  <c r="AQ524" i="1"/>
  <c r="AY524" i="1"/>
  <c r="BF524" i="1"/>
  <c r="BR524" i="1"/>
  <c r="BS524" i="1"/>
  <c r="BT524" i="1"/>
  <c r="G525" i="1"/>
  <c r="R525" i="1"/>
  <c r="U525" i="1"/>
  <c r="AI525" i="1"/>
  <c r="BB525" i="1" s="1"/>
  <c r="AJ525" i="1"/>
  <c r="AK525" i="1"/>
  <c r="AL525" i="1"/>
  <c r="AM525" i="1"/>
  <c r="AO525" i="1"/>
  <c r="BD525" i="1" s="1" a="1"/>
  <c r="BD525" i="1" s="1"/>
  <c r="AP525" i="1"/>
  <c r="AQ525" i="1"/>
  <c r="AY525" i="1"/>
  <c r="BF525" i="1"/>
  <c r="BR525" i="1"/>
  <c r="BS525" i="1"/>
  <c r="BT525" i="1"/>
  <c r="G526" i="1"/>
  <c r="R526" i="1"/>
  <c r="S527" i="12" s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F526" i="1"/>
  <c r="BR526" i="1"/>
  <c r="BS526" i="1"/>
  <c r="BT526" i="1"/>
  <c r="G527" i="1"/>
  <c r="R527" i="1"/>
  <c r="U527" i="1"/>
  <c r="AI527" i="1"/>
  <c r="AJ527" i="1"/>
  <c r="AK527" i="1"/>
  <c r="AL527" i="1"/>
  <c r="AO527" i="1"/>
  <c r="AP527" i="1"/>
  <c r="AQ527" i="1"/>
  <c r="AY527" i="1"/>
  <c r="BB527" i="1"/>
  <c r="BF527" i="1"/>
  <c r="BR527" i="1"/>
  <c r="BS527" i="1"/>
  <c r="BT527" i="1"/>
  <c r="G528" i="1"/>
  <c r="R528" i="1"/>
  <c r="S529" i="12" s="1"/>
  <c r="U528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Y528" i="1"/>
  <c r="BF528" i="1"/>
  <c r="BR528" i="1"/>
  <c r="BS528" i="1"/>
  <c r="BT528" i="1"/>
  <c r="G529" i="1"/>
  <c r="R529" i="1"/>
  <c r="U529" i="1"/>
  <c r="AI529" i="1"/>
  <c r="AJ529" i="1"/>
  <c r="AK529" i="1"/>
  <c r="AL529" i="1"/>
  <c r="AM529" i="1"/>
  <c r="AO529" i="1"/>
  <c r="BD529" i="1" s="1" a="1"/>
  <c r="BD529" i="1" s="1"/>
  <c r="AP529" i="1"/>
  <c r="AQ529" i="1"/>
  <c r="AY529" i="1"/>
  <c r="BB529" i="1"/>
  <c r="BE529" i="1"/>
  <c r="BF529" i="1"/>
  <c r="BR529" i="1"/>
  <c r="BS529" i="1"/>
  <c r="BT529" i="1"/>
  <c r="G530" i="1"/>
  <c r="R530" i="1"/>
  <c r="U530" i="1"/>
  <c r="AI530" i="1"/>
  <c r="AJ530" i="1" s="1"/>
  <c r="AK530" i="1"/>
  <c r="AL530" i="1"/>
  <c r="AM530" i="1"/>
  <c r="AO530" i="1"/>
  <c r="AP530" i="1"/>
  <c r="AQ530" i="1"/>
  <c r="AY530" i="1"/>
  <c r="BB530" i="1"/>
  <c r="BF530" i="1"/>
  <c r="BR530" i="1"/>
  <c r="BS530" i="1"/>
  <c r="BT530" i="1"/>
  <c r="G531" i="1"/>
  <c r="R531" i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F531" i="1"/>
  <c r="BR531" i="1"/>
  <c r="BS531" i="1"/>
  <c r="BT531" i="1"/>
  <c r="G532" i="1"/>
  <c r="R532" i="1"/>
  <c r="U532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Y532" i="1"/>
  <c r="BF532" i="1"/>
  <c r="BR532" i="1"/>
  <c r="BS532" i="1"/>
  <c r="BT532" i="1"/>
  <c r="G533" i="1"/>
  <c r="R533" i="1"/>
  <c r="U533" i="1"/>
  <c r="AI533" i="1"/>
  <c r="BB533" i="1" s="1"/>
  <c r="AJ533" i="1"/>
  <c r="AK533" i="1"/>
  <c r="AL533" i="1"/>
  <c r="AN533" i="1"/>
  <c r="AO533" i="1"/>
  <c r="AP533" i="1"/>
  <c r="AQ533" i="1"/>
  <c r="AY533" i="1"/>
  <c r="BF533" i="1"/>
  <c r="BR533" i="1"/>
  <c r="BS533" i="1"/>
  <c r="BT533" i="1"/>
  <c r="G534" i="1"/>
  <c r="R534" i="1"/>
  <c r="U534" i="1"/>
  <c r="AI534" i="1"/>
  <c r="BB534" i="1" s="1"/>
  <c r="AK534" i="1"/>
  <c r="AL534" i="1"/>
  <c r="AO534" i="1"/>
  <c r="BD534" i="1" s="1" a="1"/>
  <c r="BD534" i="1" s="1"/>
  <c r="AP534" i="1"/>
  <c r="AQ534" i="1"/>
  <c r="AY534" i="1"/>
  <c r="BF534" i="1"/>
  <c r="BR534" i="1"/>
  <c r="BS534" i="1"/>
  <c r="BT534" i="1"/>
  <c r="G535" i="1"/>
  <c r="R535" i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Y535" i="1"/>
  <c r="BF535" i="1"/>
  <c r="BR535" i="1"/>
  <c r="BS535" i="1"/>
  <c r="BT535" i="1"/>
  <c r="G536" i="1"/>
  <c r="R536" i="1"/>
  <c r="U536" i="1"/>
  <c r="AI536" i="1"/>
  <c r="BB536" i="1" s="1"/>
  <c r="AJ536" i="1"/>
  <c r="AK536" i="1"/>
  <c r="AL536" i="1"/>
  <c r="AO536" i="1"/>
  <c r="AP536" i="1"/>
  <c r="AQ536" i="1"/>
  <c r="AY536" i="1"/>
  <c r="BF536" i="1"/>
  <c r="BR536" i="1"/>
  <c r="BS536" i="1"/>
  <c r="BT536" i="1"/>
  <c r="G537" i="1"/>
  <c r="R537" i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F537" i="1"/>
  <c r="BR537" i="1"/>
  <c r="BS537" i="1"/>
  <c r="BT537" i="1"/>
  <c r="G538" i="1"/>
  <c r="R538" i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AY538" i="1"/>
  <c r="BE538" i="1"/>
  <c r="BF538" i="1"/>
  <c r="BR538" i="1"/>
  <c r="BS538" i="1"/>
  <c r="BT538" i="1"/>
  <c r="G539" i="1"/>
  <c r="R539" i="1"/>
  <c r="U539" i="1"/>
  <c r="AI539" i="1"/>
  <c r="BB539" i="1" s="1"/>
  <c r="AJ539" i="1"/>
  <c r="AK539" i="1"/>
  <c r="AL539" i="1"/>
  <c r="AM539" i="1"/>
  <c r="AO539" i="1"/>
  <c r="AP539" i="1"/>
  <c r="AQ539" i="1"/>
  <c r="AY539" i="1"/>
  <c r="BF539" i="1"/>
  <c r="BR539" i="1"/>
  <c r="BS539" i="1"/>
  <c r="BT539" i="1"/>
  <c r="G540" i="1"/>
  <c r="R540" i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F540" i="1"/>
  <c r="BR540" i="1"/>
  <c r="BS540" i="1"/>
  <c r="BT540" i="1"/>
  <c r="G541" i="1"/>
  <c r="R541" i="1"/>
  <c r="U541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Y541" i="1"/>
  <c r="BF541" i="1"/>
  <c r="BR541" i="1"/>
  <c r="BS541" i="1"/>
  <c r="BT541" i="1"/>
  <c r="G542" i="1"/>
  <c r="R542" i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AY542" i="1"/>
  <c r="BF542" i="1"/>
  <c r="BR542" i="1"/>
  <c r="BS542" i="1"/>
  <c r="BT542" i="1"/>
  <c r="G543" i="1"/>
  <c r="R543" i="1"/>
  <c r="U543" i="1"/>
  <c r="AI543" i="1"/>
  <c r="BB543" i="1" s="1"/>
  <c r="AJ543" i="1"/>
  <c r="AK543" i="1"/>
  <c r="AL543" i="1"/>
  <c r="AM543" i="1"/>
  <c r="AO543" i="1"/>
  <c r="BD543" i="1" s="1" a="1"/>
  <c r="BD543" i="1" s="1"/>
  <c r="AP543" i="1"/>
  <c r="AQ543" i="1"/>
  <c r="AY543" i="1"/>
  <c r="BF543" i="1"/>
  <c r="BR543" i="1"/>
  <c r="BS543" i="1"/>
  <c r="BT543" i="1"/>
  <c r="G544" i="1"/>
  <c r="R544" i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F544" i="1"/>
  <c r="BR544" i="1"/>
  <c r="BS544" i="1"/>
  <c r="BT544" i="1"/>
  <c r="G545" i="1"/>
  <c r="R545" i="1"/>
  <c r="U545" i="1"/>
  <c r="AI545" i="1"/>
  <c r="BB545" i="1" s="1"/>
  <c r="AJ545" i="1"/>
  <c r="AK545" i="1"/>
  <c r="AL545" i="1"/>
  <c r="AM545" i="1"/>
  <c r="AO545" i="1"/>
  <c r="BD545" i="1" s="1" a="1"/>
  <c r="BD545" i="1" s="1"/>
  <c r="AP545" i="1"/>
  <c r="AQ545" i="1"/>
  <c r="AY545" i="1"/>
  <c r="BF545" i="1"/>
  <c r="BR545" i="1"/>
  <c r="BS545" i="1"/>
  <c r="BT545" i="1"/>
  <c r="A546" i="1"/>
  <c r="G546" i="1"/>
  <c r="R546" i="1"/>
  <c r="U546" i="1"/>
  <c r="AI546" i="1"/>
  <c r="BB546" i="1" s="1"/>
  <c r="AJ546" i="1"/>
  <c r="AK546" i="1"/>
  <c r="AL546" i="1"/>
  <c r="AM546" i="1"/>
  <c r="AN546" i="1"/>
  <c r="AO546" i="1"/>
  <c r="AP546" i="1"/>
  <c r="AQ546" i="1"/>
  <c r="AY546" i="1"/>
  <c r="BF546" i="1"/>
  <c r="BR546" i="1"/>
  <c r="BS546" i="1"/>
  <c r="BT546" i="1"/>
  <c r="A547" i="1"/>
  <c r="G547" i="1"/>
  <c r="R547" i="1"/>
  <c r="U547" i="1"/>
  <c r="AI547" i="1"/>
  <c r="BB547" i="1" s="1"/>
  <c r="AJ547" i="1"/>
  <c r="AK547" i="1"/>
  <c r="AL547" i="1"/>
  <c r="AN547" i="1"/>
  <c r="AO547" i="1"/>
  <c r="AP547" i="1"/>
  <c r="AQ547" i="1"/>
  <c r="AY547" i="1"/>
  <c r="BF547" i="1"/>
  <c r="BR547" i="1"/>
  <c r="BS547" i="1"/>
  <c r="BT547" i="1"/>
  <c r="A548" i="1"/>
  <c r="C548" i="1"/>
  <c r="G548" i="1"/>
  <c r="R548" i="1"/>
  <c r="U548" i="1"/>
  <c r="AI548" i="1"/>
  <c r="BB548" i="1" s="1"/>
  <c r="AJ548" i="1"/>
  <c r="AK548" i="1"/>
  <c r="AL548" i="1"/>
  <c r="AM548" i="1"/>
  <c r="AO548" i="1"/>
  <c r="AP548" i="1"/>
  <c r="AQ548" i="1"/>
  <c r="AY548" i="1"/>
  <c r="BF548" i="1"/>
  <c r="BR548" i="1"/>
  <c r="BS548" i="1"/>
  <c r="BT548" i="1"/>
  <c r="A549" i="1"/>
  <c r="C549" i="1"/>
  <c r="G549" i="1"/>
  <c r="R549" i="1"/>
  <c r="U549" i="1"/>
  <c r="AI549" i="1"/>
  <c r="BB549" i="1" s="1"/>
  <c r="AJ549" i="1"/>
  <c r="AK549" i="1"/>
  <c r="AL549" i="1"/>
  <c r="AM549" i="1"/>
  <c r="AN549" i="1"/>
  <c r="AO549" i="1"/>
  <c r="AP549" i="1"/>
  <c r="AQ549" i="1"/>
  <c r="AY549" i="1"/>
  <c r="BF549" i="1"/>
  <c r="BR549" i="1"/>
  <c r="BS549" i="1"/>
  <c r="BT549" i="1"/>
  <c r="A550" i="1"/>
  <c r="C550" i="1"/>
  <c r="G550" i="1"/>
  <c r="R550" i="1"/>
  <c r="U550" i="1"/>
  <c r="AI550" i="1"/>
  <c r="BB550" i="1" s="1"/>
  <c r="AJ550" i="1"/>
  <c r="AK550" i="1"/>
  <c r="AL550" i="1"/>
  <c r="AO550" i="1"/>
  <c r="AP550" i="1"/>
  <c r="AQ550" i="1"/>
  <c r="AY550" i="1"/>
  <c r="BF550" i="1"/>
  <c r="BR550" i="1"/>
  <c r="BS550" i="1"/>
  <c r="BT550" i="1"/>
  <c r="A551" i="1"/>
  <c r="C551" i="1"/>
  <c r="G551" i="1"/>
  <c r="R551" i="1"/>
  <c r="U551" i="1"/>
  <c r="AI551" i="1"/>
  <c r="BB551" i="1" s="1"/>
  <c r="AJ551" i="1"/>
  <c r="AK551" i="1"/>
  <c r="AL551" i="1"/>
  <c r="AM551" i="1"/>
  <c r="AO551" i="1"/>
  <c r="AP551" i="1"/>
  <c r="AQ551" i="1"/>
  <c r="AY551" i="1"/>
  <c r="BF551" i="1"/>
  <c r="BR551" i="1"/>
  <c r="BS551" i="1"/>
  <c r="BT551" i="1"/>
  <c r="A552" i="1"/>
  <c r="C552" i="1"/>
  <c r="G552" i="1"/>
  <c r="R552" i="1"/>
  <c r="U552" i="1"/>
  <c r="AI552" i="1"/>
  <c r="BB552" i="1" s="1"/>
  <c r="AJ552" i="1"/>
  <c r="AK552" i="1"/>
  <c r="AL552" i="1"/>
  <c r="AN552" i="1"/>
  <c r="AO552" i="1"/>
  <c r="AP552" i="1"/>
  <c r="AQ552" i="1"/>
  <c r="AY552" i="1"/>
  <c r="BF552" i="1"/>
  <c r="BR552" i="1"/>
  <c r="BS552" i="1"/>
  <c r="BT552" i="1"/>
  <c r="A553" i="1"/>
  <c r="C553" i="1"/>
  <c r="G553" i="1"/>
  <c r="R553" i="1"/>
  <c r="U553" i="1"/>
  <c r="AI553" i="1"/>
  <c r="BB553" i="1" s="1"/>
  <c r="AJ553" i="1"/>
  <c r="AK553" i="1"/>
  <c r="AL553" i="1"/>
  <c r="AN553" i="1"/>
  <c r="AO553" i="1"/>
  <c r="AP553" i="1"/>
  <c r="AQ553" i="1"/>
  <c r="AY553" i="1"/>
  <c r="BF553" i="1"/>
  <c r="BR553" i="1"/>
  <c r="BS553" i="1"/>
  <c r="BT553" i="1"/>
  <c r="A554" i="1"/>
  <c r="C554" i="1"/>
  <c r="G554" i="1"/>
  <c r="R554" i="1"/>
  <c r="U554" i="1"/>
  <c r="AI554" i="1"/>
  <c r="BB554" i="1" s="1"/>
  <c r="AJ554" i="1"/>
  <c r="AK554" i="1"/>
  <c r="AL554" i="1"/>
  <c r="AM554" i="1"/>
  <c r="AO554" i="1"/>
  <c r="AP554" i="1"/>
  <c r="AQ554" i="1"/>
  <c r="AY554" i="1"/>
  <c r="BF554" i="1"/>
  <c r="BR554" i="1"/>
  <c r="BS554" i="1"/>
  <c r="BT554" i="1"/>
  <c r="A555" i="1"/>
  <c r="C555" i="1"/>
  <c r="G555" i="1"/>
  <c r="R555" i="1"/>
  <c r="U555" i="1"/>
  <c r="AI555" i="1"/>
  <c r="BB555" i="1" s="1"/>
  <c r="AJ555" i="1"/>
  <c r="AK555" i="1"/>
  <c r="AL555" i="1"/>
  <c r="AN555" i="1"/>
  <c r="AO555" i="1"/>
  <c r="AP555" i="1"/>
  <c r="AQ555" i="1"/>
  <c r="AY555" i="1"/>
  <c r="BF555" i="1"/>
  <c r="BR555" i="1"/>
  <c r="BS555" i="1"/>
  <c r="BT555" i="1"/>
  <c r="A556" i="1"/>
  <c r="C556" i="1"/>
  <c r="G556" i="1"/>
  <c r="R556" i="1"/>
  <c r="U556" i="1"/>
  <c r="AI556" i="1"/>
  <c r="BB556" i="1" s="1"/>
  <c r="AJ556" i="1"/>
  <c r="AK556" i="1"/>
  <c r="AL556" i="1"/>
  <c r="AO556" i="1"/>
  <c r="AP556" i="1"/>
  <c r="AQ556" i="1"/>
  <c r="AY556" i="1"/>
  <c r="BF556" i="1"/>
  <c r="BR556" i="1"/>
  <c r="BS556" i="1"/>
  <c r="BT556" i="1"/>
  <c r="A557" i="1"/>
  <c r="C557" i="1"/>
  <c r="G557" i="1"/>
  <c r="R557" i="1"/>
  <c r="U557" i="1"/>
  <c r="AI557" i="1"/>
  <c r="BB557" i="1" s="1"/>
  <c r="AJ557" i="1"/>
  <c r="AK557" i="1"/>
  <c r="AL557" i="1"/>
  <c r="AM557" i="1"/>
  <c r="AO557" i="1"/>
  <c r="AP557" i="1"/>
  <c r="AQ557" i="1"/>
  <c r="AY557" i="1"/>
  <c r="BF557" i="1"/>
  <c r="BR557" i="1"/>
  <c r="BS557" i="1"/>
  <c r="BT557" i="1"/>
  <c r="A558" i="1"/>
  <c r="C558" i="1"/>
  <c r="G558" i="1"/>
  <c r="R558" i="1"/>
  <c r="U558" i="1"/>
  <c r="AI558" i="1"/>
  <c r="BB558" i="1" s="1"/>
  <c r="AJ558" i="1"/>
  <c r="AK558" i="1"/>
  <c r="AL558" i="1"/>
  <c r="AM558" i="1"/>
  <c r="AO558" i="1"/>
  <c r="AP558" i="1"/>
  <c r="AQ558" i="1"/>
  <c r="AY558" i="1"/>
  <c r="BF558" i="1"/>
  <c r="BR558" i="1"/>
  <c r="BS558" i="1"/>
  <c r="BT558" i="1"/>
  <c r="A559" i="1"/>
  <c r="C559" i="1"/>
  <c r="G559" i="1"/>
  <c r="R559" i="1"/>
  <c r="U559" i="1"/>
  <c r="AI559" i="1"/>
  <c r="BB559" i="1" s="1"/>
  <c r="AJ559" i="1"/>
  <c r="AK559" i="1"/>
  <c r="AL559" i="1"/>
  <c r="AO559" i="1"/>
  <c r="AP559" i="1"/>
  <c r="AQ559" i="1"/>
  <c r="AY559" i="1"/>
  <c r="BF559" i="1"/>
  <c r="BR559" i="1"/>
  <c r="BS559" i="1"/>
  <c r="BT559" i="1"/>
  <c r="A560" i="1"/>
  <c r="C560" i="1"/>
  <c r="G560" i="1"/>
  <c r="R560" i="1"/>
  <c r="U560" i="1"/>
  <c r="AI560" i="1"/>
  <c r="BB560" i="1" s="1"/>
  <c r="AJ560" i="1"/>
  <c r="AK560" i="1"/>
  <c r="AL560" i="1"/>
  <c r="AO560" i="1"/>
  <c r="AP560" i="1"/>
  <c r="AQ560" i="1"/>
  <c r="AY560" i="1"/>
  <c r="BF560" i="1"/>
  <c r="BR560" i="1"/>
  <c r="BS560" i="1"/>
  <c r="BT560" i="1"/>
  <c r="A561" i="1"/>
  <c r="C561" i="1"/>
  <c r="G561" i="1"/>
  <c r="R561" i="1"/>
  <c r="U561" i="1"/>
  <c r="AI561" i="1"/>
  <c r="BB561" i="1" s="1"/>
  <c r="AJ561" i="1"/>
  <c r="AK561" i="1"/>
  <c r="AL561" i="1"/>
  <c r="AO561" i="1"/>
  <c r="AP561" i="1"/>
  <c r="AQ561" i="1"/>
  <c r="AY561" i="1"/>
  <c r="BF561" i="1"/>
  <c r="BR561" i="1"/>
  <c r="BS561" i="1"/>
  <c r="BT561" i="1"/>
  <c r="A562" i="1"/>
  <c r="C562" i="1"/>
  <c r="G562" i="1"/>
  <c r="R562" i="1"/>
  <c r="U562" i="1"/>
  <c r="AI562" i="1"/>
  <c r="BB562" i="1" s="1"/>
  <c r="AJ562" i="1"/>
  <c r="AK562" i="1"/>
  <c r="AL562" i="1"/>
  <c r="AN562" i="1"/>
  <c r="AO562" i="1"/>
  <c r="AP562" i="1"/>
  <c r="AQ562" i="1"/>
  <c r="AY562" i="1"/>
  <c r="BF562" i="1"/>
  <c r="BR562" i="1"/>
  <c r="BS562" i="1"/>
  <c r="BT562" i="1"/>
  <c r="A563" i="1"/>
  <c r="C563" i="1"/>
  <c r="G563" i="1"/>
  <c r="R563" i="1"/>
  <c r="U563" i="1"/>
  <c r="AI563" i="1"/>
  <c r="BB563" i="1" s="1"/>
  <c r="AJ563" i="1"/>
  <c r="AK563" i="1"/>
  <c r="AL563" i="1"/>
  <c r="AO563" i="1"/>
  <c r="AP563" i="1"/>
  <c r="AQ563" i="1"/>
  <c r="AY563" i="1"/>
  <c r="BF563" i="1"/>
  <c r="BR563" i="1"/>
  <c r="BS563" i="1"/>
  <c r="BT563" i="1"/>
  <c r="A564" i="1"/>
  <c r="C564" i="1"/>
  <c r="G564" i="1"/>
  <c r="R564" i="1"/>
  <c r="U564" i="1"/>
  <c r="AI564" i="1"/>
  <c r="BB564" i="1" s="1"/>
  <c r="AJ564" i="1"/>
  <c r="AK564" i="1"/>
  <c r="AL564" i="1"/>
  <c r="AO564" i="1"/>
  <c r="AP564" i="1"/>
  <c r="AQ564" i="1"/>
  <c r="AY564" i="1"/>
  <c r="BF564" i="1"/>
  <c r="BR564" i="1"/>
  <c r="BS564" i="1"/>
  <c r="BT564" i="1"/>
  <c r="A565" i="1"/>
  <c r="C565" i="1"/>
  <c r="G565" i="1"/>
  <c r="R565" i="1"/>
  <c r="U565" i="1"/>
  <c r="AI565" i="1"/>
  <c r="BB565" i="1" s="1"/>
  <c r="AJ565" i="1"/>
  <c r="AK565" i="1"/>
  <c r="AL565" i="1"/>
  <c r="AO565" i="1"/>
  <c r="AP565" i="1"/>
  <c r="AQ565" i="1"/>
  <c r="AY565" i="1"/>
  <c r="BF565" i="1"/>
  <c r="BR565" i="1"/>
  <c r="BS565" i="1"/>
  <c r="BT565" i="1"/>
  <c r="A566" i="1"/>
  <c r="C566" i="1"/>
  <c r="G566" i="1"/>
  <c r="R566" i="1"/>
  <c r="U566" i="1"/>
  <c r="AI566" i="1"/>
  <c r="BB566" i="1" s="1"/>
  <c r="AJ566" i="1"/>
  <c r="AK566" i="1"/>
  <c r="AL566" i="1"/>
  <c r="AM566" i="1"/>
  <c r="AN566" i="1"/>
  <c r="AO566" i="1"/>
  <c r="AP566" i="1"/>
  <c r="AQ566" i="1"/>
  <c r="AY566" i="1"/>
  <c r="BF566" i="1"/>
  <c r="BR566" i="1"/>
  <c r="BS566" i="1"/>
  <c r="BT566" i="1"/>
  <c r="A567" i="1"/>
  <c r="C567" i="1"/>
  <c r="G567" i="1"/>
  <c r="R567" i="1"/>
  <c r="U567" i="1"/>
  <c r="AI567" i="1"/>
  <c r="BB567" i="1" s="1"/>
  <c r="AJ567" i="1"/>
  <c r="AK567" i="1"/>
  <c r="AL567" i="1"/>
  <c r="AM567" i="1"/>
  <c r="AN567" i="1"/>
  <c r="AO567" i="1"/>
  <c r="AP567" i="1"/>
  <c r="AQ567" i="1"/>
  <c r="AY567" i="1"/>
  <c r="BF567" i="1"/>
  <c r="BR567" i="1"/>
  <c r="BS567" i="1"/>
  <c r="BT567" i="1"/>
  <c r="A568" i="1"/>
  <c r="C568" i="1"/>
  <c r="G568" i="1"/>
  <c r="R568" i="1"/>
  <c r="U568" i="1"/>
  <c r="AI568" i="1"/>
  <c r="BB568" i="1" s="1"/>
  <c r="AJ568" i="1"/>
  <c r="AK568" i="1"/>
  <c r="AL568" i="1"/>
  <c r="AM568" i="1"/>
  <c r="AN568" i="1"/>
  <c r="AO568" i="1"/>
  <c r="AP568" i="1"/>
  <c r="AQ568" i="1"/>
  <c r="AY568" i="1"/>
  <c r="BF568" i="1"/>
  <c r="BR568" i="1"/>
  <c r="BS568" i="1"/>
  <c r="BT568" i="1"/>
  <c r="A569" i="1"/>
  <c r="C569" i="1"/>
  <c r="G569" i="1"/>
  <c r="R569" i="1"/>
  <c r="U569" i="1"/>
  <c r="AI569" i="1"/>
  <c r="BB569" i="1" s="1"/>
  <c r="AJ569" i="1"/>
  <c r="AK569" i="1"/>
  <c r="AL569" i="1"/>
  <c r="AM569" i="1"/>
  <c r="AN569" i="1"/>
  <c r="AO569" i="1"/>
  <c r="AP569" i="1"/>
  <c r="AQ569" i="1"/>
  <c r="AY569" i="1"/>
  <c r="BF569" i="1"/>
  <c r="BR569" i="1"/>
  <c r="BS569" i="1"/>
  <c r="BT569" i="1"/>
  <c r="A570" i="1"/>
  <c r="C570" i="1"/>
  <c r="G570" i="1"/>
  <c r="R570" i="1"/>
  <c r="U570" i="1"/>
  <c r="AI570" i="1"/>
  <c r="BB570" i="1" s="1"/>
  <c r="AJ570" i="1"/>
  <c r="AK570" i="1"/>
  <c r="AL570" i="1"/>
  <c r="AM570" i="1"/>
  <c r="AN570" i="1"/>
  <c r="AO570" i="1"/>
  <c r="AP570" i="1"/>
  <c r="AQ570" i="1"/>
  <c r="AY570" i="1"/>
  <c r="BF570" i="1"/>
  <c r="BR570" i="1"/>
  <c r="BS570" i="1"/>
  <c r="BT570" i="1"/>
  <c r="A571" i="1"/>
  <c r="C571" i="1"/>
  <c r="G571" i="1"/>
  <c r="R571" i="1"/>
  <c r="U571" i="1"/>
  <c r="AI571" i="1"/>
  <c r="BB571" i="1" s="1"/>
  <c r="AJ571" i="1"/>
  <c r="AK571" i="1"/>
  <c r="AL571" i="1"/>
  <c r="AM571" i="1"/>
  <c r="AN571" i="1"/>
  <c r="AO571" i="1"/>
  <c r="AP571" i="1"/>
  <c r="AQ571" i="1"/>
  <c r="AY571" i="1"/>
  <c r="BF571" i="1"/>
  <c r="BR571" i="1"/>
  <c r="BS571" i="1"/>
  <c r="BT571" i="1"/>
  <c r="A572" i="1"/>
  <c r="C572" i="1"/>
  <c r="G572" i="1"/>
  <c r="R572" i="1"/>
  <c r="U572" i="1"/>
  <c r="AI572" i="1"/>
  <c r="BB572" i="1" s="1"/>
  <c r="AJ572" i="1"/>
  <c r="AK572" i="1"/>
  <c r="AL572" i="1"/>
  <c r="AM572" i="1"/>
  <c r="AN572" i="1"/>
  <c r="AO572" i="1"/>
  <c r="AP572" i="1"/>
  <c r="AQ572" i="1"/>
  <c r="AY572" i="1"/>
  <c r="BF572" i="1"/>
  <c r="BR572" i="1"/>
  <c r="BS572" i="1"/>
  <c r="BT572" i="1"/>
  <c r="A573" i="1"/>
  <c r="C573" i="1"/>
  <c r="G573" i="1"/>
  <c r="R573" i="1"/>
  <c r="U573" i="1"/>
  <c r="AI573" i="1"/>
  <c r="BB573" i="1" s="1"/>
  <c r="AJ573" i="1"/>
  <c r="AK573" i="1"/>
  <c r="AL573" i="1"/>
  <c r="AM573" i="1"/>
  <c r="AN573" i="1"/>
  <c r="AO573" i="1"/>
  <c r="AP573" i="1"/>
  <c r="AQ573" i="1"/>
  <c r="AY573" i="1"/>
  <c r="BF573" i="1"/>
  <c r="BR573" i="1"/>
  <c r="BS573" i="1"/>
  <c r="BT573" i="1"/>
  <c r="A574" i="1"/>
  <c r="C574" i="1"/>
  <c r="G574" i="1"/>
  <c r="R574" i="1"/>
  <c r="U574" i="1"/>
  <c r="AI574" i="1"/>
  <c r="BB574" i="1" s="1"/>
  <c r="AJ574" i="1"/>
  <c r="AK574" i="1"/>
  <c r="AL574" i="1"/>
  <c r="AM574" i="1"/>
  <c r="AN574" i="1"/>
  <c r="AO574" i="1"/>
  <c r="AP574" i="1"/>
  <c r="AQ574" i="1"/>
  <c r="AY574" i="1"/>
  <c r="BF574" i="1"/>
  <c r="BR574" i="1"/>
  <c r="BS574" i="1"/>
  <c r="BT574" i="1"/>
  <c r="A575" i="1"/>
  <c r="C575" i="1"/>
  <c r="G575" i="1"/>
  <c r="R575" i="1"/>
  <c r="U575" i="1"/>
  <c r="AI575" i="1"/>
  <c r="BB575" i="1" s="1"/>
  <c r="AJ575" i="1"/>
  <c r="AK575" i="1"/>
  <c r="AL575" i="1"/>
  <c r="AM575" i="1"/>
  <c r="AN575" i="1"/>
  <c r="AO575" i="1"/>
  <c r="AP575" i="1"/>
  <c r="AQ575" i="1"/>
  <c r="AY575" i="1"/>
  <c r="BF575" i="1"/>
  <c r="BR575" i="1"/>
  <c r="BS575" i="1"/>
  <c r="BT575" i="1"/>
  <c r="A576" i="1"/>
  <c r="C576" i="1"/>
  <c r="G576" i="1"/>
  <c r="R576" i="1"/>
  <c r="U576" i="1"/>
  <c r="AI576" i="1"/>
  <c r="BB576" i="1" s="1"/>
  <c r="AJ576" i="1"/>
  <c r="AK576" i="1"/>
  <c r="AL576" i="1"/>
  <c r="AM576" i="1"/>
  <c r="AN576" i="1"/>
  <c r="AO576" i="1"/>
  <c r="AP576" i="1"/>
  <c r="AQ576" i="1"/>
  <c r="AY576" i="1"/>
  <c r="BF576" i="1"/>
  <c r="BR576" i="1"/>
  <c r="BS576" i="1"/>
  <c r="BT576" i="1"/>
  <c r="A577" i="1"/>
  <c r="C577" i="1"/>
  <c r="G577" i="1"/>
  <c r="R577" i="1"/>
  <c r="U577" i="1"/>
  <c r="AI577" i="1"/>
  <c r="BB577" i="1" s="1"/>
  <c r="AJ577" i="1"/>
  <c r="AK577" i="1"/>
  <c r="AL577" i="1"/>
  <c r="AM577" i="1"/>
  <c r="AN577" i="1"/>
  <c r="AO577" i="1"/>
  <c r="AP577" i="1"/>
  <c r="AQ577" i="1"/>
  <c r="AY577" i="1"/>
  <c r="BF577" i="1"/>
  <c r="BR577" i="1"/>
  <c r="BS577" i="1"/>
  <c r="BT577" i="1"/>
  <c r="A578" i="1"/>
  <c r="C578" i="1"/>
  <c r="G578" i="1"/>
  <c r="R578" i="1"/>
  <c r="U578" i="1"/>
  <c r="AI578" i="1"/>
  <c r="BB578" i="1" s="1"/>
  <c r="AJ578" i="1"/>
  <c r="AK578" i="1"/>
  <c r="AL578" i="1"/>
  <c r="AM578" i="1"/>
  <c r="AN578" i="1"/>
  <c r="AO578" i="1"/>
  <c r="AP578" i="1"/>
  <c r="AQ578" i="1"/>
  <c r="AY578" i="1"/>
  <c r="BF578" i="1"/>
  <c r="BR578" i="1"/>
  <c r="BS578" i="1"/>
  <c r="BT578" i="1"/>
  <c r="A579" i="1"/>
  <c r="C579" i="1"/>
  <c r="G579" i="1"/>
  <c r="R579" i="1"/>
  <c r="U579" i="1"/>
  <c r="AI579" i="1"/>
  <c r="BB579" i="1" s="1"/>
  <c r="AJ579" i="1"/>
  <c r="AK579" i="1"/>
  <c r="AL579" i="1"/>
  <c r="AM579" i="1"/>
  <c r="AN579" i="1"/>
  <c r="AO579" i="1"/>
  <c r="AP579" i="1"/>
  <c r="AQ579" i="1"/>
  <c r="AY579" i="1"/>
  <c r="BF579" i="1"/>
  <c r="BR579" i="1"/>
  <c r="BS579" i="1"/>
  <c r="BT579" i="1"/>
  <c r="A580" i="1"/>
  <c r="C580" i="1"/>
  <c r="G580" i="1"/>
  <c r="R580" i="1"/>
  <c r="U580" i="1"/>
  <c r="AI580" i="1"/>
  <c r="BB580" i="1" s="1"/>
  <c r="AJ580" i="1"/>
  <c r="AK580" i="1"/>
  <c r="AL580" i="1"/>
  <c r="AM580" i="1"/>
  <c r="AN580" i="1"/>
  <c r="AO580" i="1"/>
  <c r="AP580" i="1"/>
  <c r="AQ580" i="1"/>
  <c r="AY580" i="1"/>
  <c r="BF580" i="1"/>
  <c r="BR580" i="1"/>
  <c r="BS580" i="1"/>
  <c r="BT580" i="1"/>
  <c r="A581" i="1"/>
  <c r="C581" i="1"/>
  <c r="G581" i="1"/>
  <c r="R581" i="1"/>
  <c r="U581" i="1"/>
  <c r="AI581" i="1"/>
  <c r="BB581" i="1" s="1"/>
  <c r="AJ581" i="1"/>
  <c r="AK581" i="1"/>
  <c r="AL581" i="1"/>
  <c r="AM581" i="1"/>
  <c r="AN581" i="1"/>
  <c r="AO581" i="1"/>
  <c r="AP581" i="1"/>
  <c r="AQ581" i="1"/>
  <c r="AY581" i="1"/>
  <c r="BF581" i="1"/>
  <c r="BR581" i="1"/>
  <c r="BS581" i="1"/>
  <c r="BT581" i="1"/>
  <c r="A582" i="1"/>
  <c r="C582" i="1"/>
  <c r="G582" i="1"/>
  <c r="R582" i="1"/>
  <c r="U582" i="1"/>
  <c r="AI582" i="1"/>
  <c r="BB582" i="1" s="1"/>
  <c r="AJ582" i="1"/>
  <c r="AK582" i="1"/>
  <c r="AL582" i="1"/>
  <c r="AM582" i="1"/>
  <c r="AN582" i="1"/>
  <c r="AO582" i="1"/>
  <c r="AP582" i="1"/>
  <c r="AQ582" i="1"/>
  <c r="AY582" i="1"/>
  <c r="BF582" i="1"/>
  <c r="BR582" i="1"/>
  <c r="BS582" i="1"/>
  <c r="BT582" i="1"/>
  <c r="A583" i="1"/>
  <c r="C583" i="1"/>
  <c r="G583" i="1"/>
  <c r="R583" i="1"/>
  <c r="U583" i="1"/>
  <c r="AI583" i="1"/>
  <c r="BB583" i="1" s="1"/>
  <c r="AJ583" i="1"/>
  <c r="AK583" i="1"/>
  <c r="AL583" i="1"/>
  <c r="AM583" i="1"/>
  <c r="AN583" i="1"/>
  <c r="AO583" i="1"/>
  <c r="AP583" i="1"/>
  <c r="AQ583" i="1"/>
  <c r="AY583" i="1"/>
  <c r="BF583" i="1"/>
  <c r="BR583" i="1"/>
  <c r="BS583" i="1"/>
  <c r="BT583" i="1"/>
  <c r="A584" i="1"/>
  <c r="C584" i="1"/>
  <c r="G584" i="1"/>
  <c r="R584" i="1"/>
  <c r="U584" i="1"/>
  <c r="AI584" i="1"/>
  <c r="BB584" i="1" s="1"/>
  <c r="AJ584" i="1"/>
  <c r="AK584" i="1"/>
  <c r="AL584" i="1"/>
  <c r="AM584" i="1"/>
  <c r="AN584" i="1"/>
  <c r="AO584" i="1"/>
  <c r="AP584" i="1"/>
  <c r="AQ584" i="1"/>
  <c r="AY584" i="1"/>
  <c r="BF584" i="1"/>
  <c r="BR584" i="1"/>
  <c r="BS584" i="1"/>
  <c r="BT584" i="1"/>
  <c r="A585" i="1"/>
  <c r="C585" i="1"/>
  <c r="G585" i="1"/>
  <c r="R585" i="1"/>
  <c r="U585" i="1"/>
  <c r="AI585" i="1"/>
  <c r="BB585" i="1" s="1"/>
  <c r="AJ585" i="1"/>
  <c r="AK585" i="1"/>
  <c r="AL585" i="1"/>
  <c r="AM585" i="1"/>
  <c r="AN585" i="1"/>
  <c r="AO585" i="1"/>
  <c r="AP585" i="1"/>
  <c r="AQ585" i="1"/>
  <c r="AY585" i="1"/>
  <c r="BF585" i="1"/>
  <c r="BR585" i="1"/>
  <c r="BS585" i="1"/>
  <c r="BT585" i="1"/>
  <c r="A586" i="1"/>
  <c r="C586" i="1"/>
  <c r="G586" i="1"/>
  <c r="R586" i="1"/>
  <c r="U586" i="1"/>
  <c r="AI586" i="1"/>
  <c r="BB586" i="1" s="1"/>
  <c r="AJ586" i="1"/>
  <c r="AK586" i="1"/>
  <c r="AL586" i="1"/>
  <c r="AM586" i="1"/>
  <c r="AN586" i="1"/>
  <c r="AO586" i="1"/>
  <c r="AP586" i="1"/>
  <c r="AQ586" i="1"/>
  <c r="AY586" i="1"/>
  <c r="BF586" i="1"/>
  <c r="BR586" i="1"/>
  <c r="BS586" i="1"/>
  <c r="BT586" i="1"/>
  <c r="A587" i="1"/>
  <c r="C587" i="1"/>
  <c r="G587" i="1"/>
  <c r="R587" i="1"/>
  <c r="U587" i="1"/>
  <c r="AI587" i="1"/>
  <c r="BB587" i="1" s="1"/>
  <c r="AJ587" i="1"/>
  <c r="AK587" i="1"/>
  <c r="AL587" i="1"/>
  <c r="AM587" i="1"/>
  <c r="AN587" i="1"/>
  <c r="AO587" i="1"/>
  <c r="AP587" i="1"/>
  <c r="AQ587" i="1"/>
  <c r="AY587" i="1"/>
  <c r="BF587" i="1"/>
  <c r="BR587" i="1"/>
  <c r="BS587" i="1"/>
  <c r="BT587" i="1"/>
  <c r="A588" i="1"/>
  <c r="C588" i="1"/>
  <c r="G588" i="1"/>
  <c r="R588" i="1"/>
  <c r="U588" i="1"/>
  <c r="AI588" i="1"/>
  <c r="BB588" i="1" s="1"/>
  <c r="AJ588" i="1"/>
  <c r="AK588" i="1"/>
  <c r="AL588" i="1"/>
  <c r="AM588" i="1"/>
  <c r="AN588" i="1"/>
  <c r="AO588" i="1"/>
  <c r="AP588" i="1"/>
  <c r="AQ588" i="1"/>
  <c r="AY588" i="1"/>
  <c r="BF588" i="1"/>
  <c r="BR588" i="1"/>
  <c r="BS588" i="1"/>
  <c r="BT588" i="1"/>
  <c r="A589" i="1"/>
  <c r="C589" i="1"/>
  <c r="G589" i="1"/>
  <c r="R589" i="1"/>
  <c r="U589" i="1"/>
  <c r="AI589" i="1"/>
  <c r="BB589" i="1" s="1"/>
  <c r="AJ589" i="1"/>
  <c r="AK589" i="1"/>
  <c r="AL589" i="1"/>
  <c r="AM589" i="1"/>
  <c r="AN589" i="1"/>
  <c r="AO589" i="1"/>
  <c r="AP589" i="1"/>
  <c r="AQ589" i="1"/>
  <c r="AY589" i="1"/>
  <c r="BF589" i="1"/>
  <c r="BR589" i="1"/>
  <c r="BS589" i="1"/>
  <c r="BT589" i="1"/>
  <c r="A590" i="1"/>
  <c r="C590" i="1"/>
  <c r="G590" i="1"/>
  <c r="R590" i="1"/>
  <c r="U590" i="1"/>
  <c r="AI590" i="1"/>
  <c r="BB590" i="1" s="1"/>
  <c r="AJ590" i="1"/>
  <c r="AK590" i="1"/>
  <c r="AL590" i="1"/>
  <c r="AM590" i="1"/>
  <c r="AN590" i="1"/>
  <c r="AO590" i="1"/>
  <c r="AP590" i="1"/>
  <c r="AQ590" i="1"/>
  <c r="AY590" i="1"/>
  <c r="BF590" i="1"/>
  <c r="BR590" i="1"/>
  <c r="BS590" i="1"/>
  <c r="BT590" i="1"/>
  <c r="A591" i="1"/>
  <c r="C591" i="1"/>
  <c r="G591" i="1"/>
  <c r="R591" i="1"/>
  <c r="U591" i="1"/>
  <c r="AI591" i="1"/>
  <c r="BB591" i="1" s="1"/>
  <c r="AJ591" i="1"/>
  <c r="AK591" i="1"/>
  <c r="AL591" i="1"/>
  <c r="AM591" i="1"/>
  <c r="AN591" i="1"/>
  <c r="AO591" i="1"/>
  <c r="AP591" i="1"/>
  <c r="AQ591" i="1"/>
  <c r="AY591" i="1"/>
  <c r="BF591" i="1"/>
  <c r="BR591" i="1"/>
  <c r="BS591" i="1"/>
  <c r="BT591" i="1"/>
  <c r="A592" i="1"/>
  <c r="C592" i="1"/>
  <c r="G592" i="1"/>
  <c r="R592" i="1"/>
  <c r="U592" i="1"/>
  <c r="AI592" i="1"/>
  <c r="BB592" i="1" s="1"/>
  <c r="AJ592" i="1"/>
  <c r="AK592" i="1"/>
  <c r="AL592" i="1"/>
  <c r="AM592" i="1"/>
  <c r="AN592" i="1"/>
  <c r="AO592" i="1"/>
  <c r="AP592" i="1"/>
  <c r="AQ592" i="1"/>
  <c r="AY592" i="1"/>
  <c r="BF592" i="1"/>
  <c r="BR592" i="1"/>
  <c r="BS592" i="1"/>
  <c r="BT592" i="1"/>
  <c r="A593" i="1"/>
  <c r="C593" i="1"/>
  <c r="G593" i="1"/>
  <c r="R593" i="1"/>
  <c r="U593" i="1"/>
  <c r="AI593" i="1"/>
  <c r="BB593" i="1" s="1"/>
  <c r="AJ593" i="1"/>
  <c r="AK593" i="1"/>
  <c r="AL593" i="1"/>
  <c r="AM593" i="1"/>
  <c r="AN593" i="1"/>
  <c r="AO593" i="1"/>
  <c r="AP593" i="1"/>
  <c r="AQ593" i="1"/>
  <c r="AY593" i="1"/>
  <c r="BF593" i="1"/>
  <c r="BR593" i="1"/>
  <c r="BS593" i="1"/>
  <c r="BT593" i="1"/>
  <c r="A594" i="1"/>
  <c r="C594" i="1"/>
  <c r="G594" i="1"/>
  <c r="R594" i="1"/>
  <c r="U594" i="1"/>
  <c r="AI594" i="1"/>
  <c r="BB594" i="1" s="1"/>
  <c r="AJ594" i="1"/>
  <c r="AK594" i="1"/>
  <c r="AL594" i="1"/>
  <c r="AM594" i="1"/>
  <c r="AN594" i="1"/>
  <c r="AO594" i="1"/>
  <c r="AP594" i="1"/>
  <c r="AQ594" i="1"/>
  <c r="AY594" i="1"/>
  <c r="BF594" i="1"/>
  <c r="BR594" i="1"/>
  <c r="BS594" i="1"/>
  <c r="BT594" i="1"/>
  <c r="A595" i="1"/>
  <c r="C595" i="1"/>
  <c r="G595" i="1"/>
  <c r="R595" i="1"/>
  <c r="U595" i="1"/>
  <c r="AI595" i="1"/>
  <c r="BB595" i="1" s="1"/>
  <c r="AJ595" i="1"/>
  <c r="AK595" i="1"/>
  <c r="AL595" i="1"/>
  <c r="AM595" i="1"/>
  <c r="AN595" i="1"/>
  <c r="AO595" i="1"/>
  <c r="AP595" i="1"/>
  <c r="AQ595" i="1"/>
  <c r="AY595" i="1"/>
  <c r="BF595" i="1"/>
  <c r="BR595" i="1"/>
  <c r="BS595" i="1"/>
  <c r="BT595" i="1"/>
  <c r="A596" i="1"/>
  <c r="C596" i="1"/>
  <c r="G596" i="1"/>
  <c r="R596" i="1"/>
  <c r="U596" i="1"/>
  <c r="AI596" i="1"/>
  <c r="BB596" i="1" s="1"/>
  <c r="AJ596" i="1"/>
  <c r="AK596" i="1"/>
  <c r="AL596" i="1"/>
  <c r="AM596" i="1"/>
  <c r="AN596" i="1"/>
  <c r="AO596" i="1"/>
  <c r="AP596" i="1"/>
  <c r="AQ596" i="1"/>
  <c r="AY596" i="1"/>
  <c r="BF596" i="1"/>
  <c r="BR596" i="1"/>
  <c r="BS596" i="1"/>
  <c r="BT596" i="1"/>
  <c r="A597" i="1"/>
  <c r="C597" i="1"/>
  <c r="G597" i="1"/>
  <c r="R597" i="1"/>
  <c r="U597" i="1"/>
  <c r="AI597" i="1"/>
  <c r="BB597" i="1" s="1"/>
  <c r="AJ597" i="1"/>
  <c r="AK597" i="1"/>
  <c r="AL597" i="1"/>
  <c r="AM597" i="1"/>
  <c r="AN597" i="1"/>
  <c r="AO597" i="1"/>
  <c r="AP597" i="1"/>
  <c r="AQ597" i="1"/>
  <c r="AY597" i="1"/>
  <c r="BF597" i="1"/>
  <c r="BR597" i="1"/>
  <c r="BS597" i="1"/>
  <c r="BT597" i="1"/>
  <c r="A598" i="1"/>
  <c r="C598" i="1"/>
  <c r="G598" i="1"/>
  <c r="R598" i="1"/>
  <c r="U598" i="1"/>
  <c r="AI598" i="1"/>
  <c r="BB598" i="1" s="1"/>
  <c r="AJ598" i="1"/>
  <c r="AK598" i="1"/>
  <c r="AL598" i="1"/>
  <c r="AM598" i="1"/>
  <c r="AN598" i="1"/>
  <c r="AO598" i="1"/>
  <c r="AP598" i="1"/>
  <c r="AQ598" i="1"/>
  <c r="AY598" i="1"/>
  <c r="BF598" i="1"/>
  <c r="BR598" i="1"/>
  <c r="BS598" i="1"/>
  <c r="BT598" i="1"/>
  <c r="A599" i="1"/>
  <c r="C599" i="1"/>
  <c r="G599" i="1"/>
  <c r="R599" i="1"/>
  <c r="U599" i="1"/>
  <c r="AI599" i="1"/>
  <c r="BB599" i="1" s="1"/>
  <c r="AJ599" i="1"/>
  <c r="AK599" i="1"/>
  <c r="AL599" i="1"/>
  <c r="AM599" i="1"/>
  <c r="AN599" i="1"/>
  <c r="AO599" i="1"/>
  <c r="AP599" i="1"/>
  <c r="AQ599" i="1"/>
  <c r="AY599" i="1"/>
  <c r="BF599" i="1"/>
  <c r="BR599" i="1"/>
  <c r="BS599" i="1"/>
  <c r="BT599" i="1"/>
  <c r="A600" i="1"/>
  <c r="C600" i="1"/>
  <c r="G600" i="1"/>
  <c r="R600" i="1"/>
  <c r="U600" i="1"/>
  <c r="AI600" i="1"/>
  <c r="BB600" i="1" s="1"/>
  <c r="AJ600" i="1"/>
  <c r="AK600" i="1"/>
  <c r="AL600" i="1"/>
  <c r="AM600" i="1"/>
  <c r="AN600" i="1"/>
  <c r="AO600" i="1"/>
  <c r="AP600" i="1"/>
  <c r="AQ600" i="1"/>
  <c r="AY600" i="1"/>
  <c r="BF600" i="1"/>
  <c r="BR600" i="1"/>
  <c r="BS600" i="1"/>
  <c r="BT600" i="1"/>
  <c r="A601" i="1"/>
  <c r="C601" i="1"/>
  <c r="G601" i="1"/>
  <c r="R601" i="1"/>
  <c r="U601" i="1"/>
  <c r="AI601" i="1"/>
  <c r="BB601" i="1" s="1"/>
  <c r="AJ601" i="1"/>
  <c r="AK601" i="1"/>
  <c r="AL601" i="1"/>
  <c r="AM601" i="1"/>
  <c r="AN601" i="1"/>
  <c r="AO601" i="1"/>
  <c r="AP601" i="1"/>
  <c r="AQ601" i="1"/>
  <c r="AY601" i="1"/>
  <c r="BF601" i="1"/>
  <c r="BR601" i="1"/>
  <c r="BS601" i="1"/>
  <c r="BT601" i="1"/>
  <c r="A602" i="1"/>
  <c r="C602" i="1"/>
  <c r="G602" i="1"/>
  <c r="R602" i="1"/>
  <c r="U602" i="1"/>
  <c r="AI602" i="1"/>
  <c r="BB602" i="1" s="1"/>
  <c r="AJ602" i="1"/>
  <c r="AK602" i="1"/>
  <c r="AL602" i="1"/>
  <c r="AM602" i="1"/>
  <c r="AN602" i="1"/>
  <c r="AO602" i="1"/>
  <c r="AP602" i="1"/>
  <c r="AQ602" i="1"/>
  <c r="AY602" i="1"/>
  <c r="BF602" i="1"/>
  <c r="BR602" i="1"/>
  <c r="BS602" i="1"/>
  <c r="BT602" i="1"/>
  <c r="A603" i="1"/>
  <c r="C603" i="1"/>
  <c r="G603" i="1"/>
  <c r="R603" i="1"/>
  <c r="U603" i="1"/>
  <c r="AI603" i="1"/>
  <c r="BB603" i="1" s="1"/>
  <c r="AJ603" i="1"/>
  <c r="AK603" i="1"/>
  <c r="AL603" i="1"/>
  <c r="AM603" i="1"/>
  <c r="AN603" i="1"/>
  <c r="AO603" i="1"/>
  <c r="AP603" i="1"/>
  <c r="AQ603" i="1"/>
  <c r="AY603" i="1"/>
  <c r="BF603" i="1"/>
  <c r="BR603" i="1"/>
  <c r="BS603" i="1"/>
  <c r="BT603" i="1"/>
  <c r="A604" i="1"/>
  <c r="C604" i="1"/>
  <c r="G604" i="1"/>
  <c r="R604" i="1"/>
  <c r="U604" i="1"/>
  <c r="AI604" i="1"/>
  <c r="BB604" i="1" s="1"/>
  <c r="AJ604" i="1"/>
  <c r="AK604" i="1"/>
  <c r="AL604" i="1"/>
  <c r="AM604" i="1"/>
  <c r="AN604" i="1"/>
  <c r="AO604" i="1"/>
  <c r="AP604" i="1"/>
  <c r="AQ604" i="1"/>
  <c r="AY604" i="1"/>
  <c r="BF604" i="1"/>
  <c r="BR604" i="1"/>
  <c r="BS604" i="1"/>
  <c r="BT604" i="1"/>
  <c r="A605" i="1"/>
  <c r="C605" i="1"/>
  <c r="G605" i="1"/>
  <c r="R605" i="1"/>
  <c r="U605" i="1"/>
  <c r="AI605" i="1"/>
  <c r="BB605" i="1" s="1"/>
  <c r="AJ605" i="1"/>
  <c r="AK605" i="1"/>
  <c r="AL605" i="1"/>
  <c r="AM605" i="1"/>
  <c r="AN605" i="1"/>
  <c r="AO605" i="1"/>
  <c r="AP605" i="1"/>
  <c r="AQ605" i="1"/>
  <c r="AY605" i="1"/>
  <c r="BF605" i="1"/>
  <c r="BR605" i="1"/>
  <c r="BS605" i="1"/>
  <c r="BT605" i="1"/>
  <c r="A606" i="1"/>
  <c r="C606" i="1"/>
  <c r="G606" i="1"/>
  <c r="R606" i="1"/>
  <c r="U606" i="1"/>
  <c r="AI606" i="1"/>
  <c r="BB606" i="1" s="1"/>
  <c r="AJ606" i="1"/>
  <c r="AK606" i="1"/>
  <c r="AL606" i="1"/>
  <c r="AM606" i="1"/>
  <c r="AN606" i="1"/>
  <c r="AO606" i="1"/>
  <c r="AP606" i="1"/>
  <c r="AQ606" i="1"/>
  <c r="AY606" i="1"/>
  <c r="BF606" i="1"/>
  <c r="BR606" i="1"/>
  <c r="BS606" i="1"/>
  <c r="BT606" i="1"/>
  <c r="A607" i="1"/>
  <c r="C607" i="1"/>
  <c r="G607" i="1"/>
  <c r="R607" i="1"/>
  <c r="U607" i="1"/>
  <c r="AI607" i="1"/>
  <c r="BB607" i="1" s="1"/>
  <c r="AJ607" i="1"/>
  <c r="AK607" i="1"/>
  <c r="AL607" i="1"/>
  <c r="AM607" i="1"/>
  <c r="AN607" i="1"/>
  <c r="AO607" i="1"/>
  <c r="AP607" i="1"/>
  <c r="AQ607" i="1"/>
  <c r="AY607" i="1"/>
  <c r="BF607" i="1"/>
  <c r="BR607" i="1"/>
  <c r="BS607" i="1"/>
  <c r="BT607" i="1"/>
  <c r="A608" i="1"/>
  <c r="C608" i="1"/>
  <c r="G608" i="1"/>
  <c r="R608" i="1"/>
  <c r="U608" i="1"/>
  <c r="AI608" i="1"/>
  <c r="BB608" i="1" s="1"/>
  <c r="AJ608" i="1"/>
  <c r="AK608" i="1"/>
  <c r="AL608" i="1"/>
  <c r="AM608" i="1"/>
  <c r="AN608" i="1"/>
  <c r="AO608" i="1"/>
  <c r="AP608" i="1"/>
  <c r="AQ608" i="1"/>
  <c r="AY608" i="1"/>
  <c r="BF608" i="1"/>
  <c r="BR608" i="1"/>
  <c r="BS608" i="1"/>
  <c r="BT608" i="1"/>
  <c r="A609" i="1"/>
  <c r="C609" i="1"/>
  <c r="G609" i="1"/>
  <c r="R609" i="1"/>
  <c r="U609" i="1"/>
  <c r="AI609" i="1"/>
  <c r="BB609" i="1" s="1"/>
  <c r="AJ609" i="1"/>
  <c r="AK609" i="1"/>
  <c r="AL609" i="1"/>
  <c r="AM609" i="1"/>
  <c r="AN609" i="1"/>
  <c r="AO609" i="1"/>
  <c r="AP609" i="1"/>
  <c r="AQ609" i="1"/>
  <c r="AY609" i="1"/>
  <c r="BF609" i="1"/>
  <c r="BR609" i="1"/>
  <c r="BS609" i="1"/>
  <c r="BT609" i="1"/>
  <c r="A610" i="1"/>
  <c r="C610" i="1"/>
  <c r="G610" i="1"/>
  <c r="R610" i="1"/>
  <c r="U610" i="1"/>
  <c r="AI610" i="1"/>
  <c r="BB610" i="1" s="1"/>
  <c r="AJ610" i="1"/>
  <c r="AK610" i="1"/>
  <c r="AL610" i="1"/>
  <c r="AM610" i="1"/>
  <c r="AN610" i="1"/>
  <c r="AO610" i="1"/>
  <c r="AP610" i="1"/>
  <c r="AQ610" i="1"/>
  <c r="AY610" i="1"/>
  <c r="BF610" i="1"/>
  <c r="BR610" i="1"/>
  <c r="BS610" i="1"/>
  <c r="BT610" i="1"/>
  <c r="A611" i="1"/>
  <c r="C611" i="1"/>
  <c r="G611" i="1"/>
  <c r="R611" i="1"/>
  <c r="U611" i="1"/>
  <c r="AI611" i="1"/>
  <c r="BB611" i="1" s="1"/>
  <c r="AJ611" i="1"/>
  <c r="AK611" i="1"/>
  <c r="AL611" i="1"/>
  <c r="AM611" i="1"/>
  <c r="AN611" i="1"/>
  <c r="AO611" i="1"/>
  <c r="AP611" i="1"/>
  <c r="AQ611" i="1"/>
  <c r="AY611" i="1"/>
  <c r="BF611" i="1"/>
  <c r="BR611" i="1"/>
  <c r="BS611" i="1"/>
  <c r="BT611" i="1"/>
  <c r="A612" i="1"/>
  <c r="C612" i="1"/>
  <c r="G612" i="1"/>
  <c r="R612" i="1"/>
  <c r="U612" i="1"/>
  <c r="AI612" i="1"/>
  <c r="BB612" i="1" s="1"/>
  <c r="AJ612" i="1"/>
  <c r="AK612" i="1"/>
  <c r="AL612" i="1"/>
  <c r="AM612" i="1"/>
  <c r="AN612" i="1"/>
  <c r="AO612" i="1"/>
  <c r="AP612" i="1"/>
  <c r="AQ612" i="1"/>
  <c r="AY612" i="1"/>
  <c r="BF612" i="1"/>
  <c r="BR612" i="1"/>
  <c r="BS612" i="1"/>
  <c r="BT612" i="1"/>
  <c r="A613" i="1"/>
  <c r="C613" i="1"/>
  <c r="G613" i="1"/>
  <c r="R613" i="1"/>
  <c r="U613" i="1"/>
  <c r="AI613" i="1"/>
  <c r="BB613" i="1" s="1"/>
  <c r="AJ613" i="1"/>
  <c r="AK613" i="1"/>
  <c r="AL613" i="1"/>
  <c r="AM613" i="1"/>
  <c r="AN613" i="1"/>
  <c r="AO613" i="1"/>
  <c r="AP613" i="1"/>
  <c r="AQ613" i="1"/>
  <c r="AY613" i="1"/>
  <c r="BF613" i="1"/>
  <c r="BR613" i="1"/>
  <c r="BS613" i="1"/>
  <c r="BT613" i="1"/>
  <c r="A614" i="1"/>
  <c r="C614" i="1"/>
  <c r="G614" i="1"/>
  <c r="R614" i="1"/>
  <c r="U614" i="1"/>
  <c r="AI614" i="1"/>
  <c r="BB614" i="1" s="1"/>
  <c r="AJ614" i="1"/>
  <c r="AK614" i="1"/>
  <c r="AL614" i="1"/>
  <c r="AM614" i="1"/>
  <c r="AN614" i="1"/>
  <c r="AO614" i="1"/>
  <c r="AP614" i="1"/>
  <c r="AQ614" i="1"/>
  <c r="AY614" i="1"/>
  <c r="BF614" i="1"/>
  <c r="BR614" i="1"/>
  <c r="BS614" i="1"/>
  <c r="BT614" i="1"/>
  <c r="A615" i="1"/>
  <c r="C615" i="1"/>
  <c r="G615" i="1"/>
  <c r="R615" i="1"/>
  <c r="U615" i="1"/>
  <c r="AI615" i="1"/>
  <c r="BB615" i="1" s="1"/>
  <c r="AJ615" i="1"/>
  <c r="AK615" i="1"/>
  <c r="AL615" i="1"/>
  <c r="AM615" i="1"/>
  <c r="AN615" i="1"/>
  <c r="AO615" i="1"/>
  <c r="AP615" i="1"/>
  <c r="AQ615" i="1"/>
  <c r="AY615" i="1"/>
  <c r="BF615" i="1"/>
  <c r="BR615" i="1"/>
  <c r="BS615" i="1"/>
  <c r="BT615" i="1"/>
  <c r="A616" i="1"/>
  <c r="C616" i="1"/>
  <c r="G616" i="1"/>
  <c r="R616" i="1"/>
  <c r="U616" i="1"/>
  <c r="AI616" i="1"/>
  <c r="BB616" i="1" s="1"/>
  <c r="AJ616" i="1"/>
  <c r="AK616" i="1"/>
  <c r="AL616" i="1"/>
  <c r="AM616" i="1"/>
  <c r="AN616" i="1"/>
  <c r="AO616" i="1"/>
  <c r="AP616" i="1"/>
  <c r="AQ616" i="1"/>
  <c r="AY616" i="1"/>
  <c r="BF616" i="1"/>
  <c r="BR616" i="1"/>
  <c r="BS616" i="1"/>
  <c r="BT616" i="1"/>
  <c r="A617" i="1"/>
  <c r="C617" i="1"/>
  <c r="G617" i="1"/>
  <c r="R617" i="1"/>
  <c r="U617" i="1"/>
  <c r="AI617" i="1"/>
  <c r="BB617" i="1" s="1"/>
  <c r="AJ617" i="1"/>
  <c r="AK617" i="1"/>
  <c r="AL617" i="1"/>
  <c r="AM617" i="1"/>
  <c r="AN617" i="1"/>
  <c r="AO617" i="1"/>
  <c r="AP617" i="1"/>
  <c r="AQ617" i="1"/>
  <c r="AY617" i="1"/>
  <c r="BF617" i="1"/>
  <c r="BR617" i="1"/>
  <c r="BS617" i="1"/>
  <c r="BT617" i="1"/>
  <c r="A618" i="1"/>
  <c r="C618" i="1"/>
  <c r="G618" i="1"/>
  <c r="R618" i="1"/>
  <c r="U618" i="1"/>
  <c r="AI618" i="1"/>
  <c r="BB618" i="1" s="1"/>
  <c r="AJ618" i="1"/>
  <c r="AK618" i="1"/>
  <c r="AL618" i="1"/>
  <c r="AM618" i="1"/>
  <c r="AN618" i="1"/>
  <c r="AO618" i="1"/>
  <c r="AP618" i="1"/>
  <c r="AQ618" i="1"/>
  <c r="AY618" i="1"/>
  <c r="BF618" i="1"/>
  <c r="BR618" i="1"/>
  <c r="BS618" i="1"/>
  <c r="BT618" i="1"/>
  <c r="A619" i="1"/>
  <c r="C619" i="1"/>
  <c r="G619" i="1"/>
  <c r="R619" i="1"/>
  <c r="U619" i="1"/>
  <c r="AI619" i="1"/>
  <c r="BB619" i="1" s="1"/>
  <c r="AJ619" i="1"/>
  <c r="AK619" i="1"/>
  <c r="AL619" i="1"/>
  <c r="AM619" i="1"/>
  <c r="AN619" i="1"/>
  <c r="AO619" i="1"/>
  <c r="AP619" i="1"/>
  <c r="AQ619" i="1"/>
  <c r="AY619" i="1"/>
  <c r="BF619" i="1"/>
  <c r="BR619" i="1"/>
  <c r="BS619" i="1"/>
  <c r="BT619" i="1"/>
  <c r="A620" i="1"/>
  <c r="C620" i="1"/>
  <c r="G620" i="1"/>
  <c r="R620" i="1"/>
  <c r="U620" i="1"/>
  <c r="AI620" i="1"/>
  <c r="BB620" i="1" s="1"/>
  <c r="AJ620" i="1"/>
  <c r="AK620" i="1"/>
  <c r="AL620" i="1"/>
  <c r="AM620" i="1"/>
  <c r="AN620" i="1"/>
  <c r="AO620" i="1"/>
  <c r="AP620" i="1"/>
  <c r="AQ620" i="1"/>
  <c r="AY620" i="1"/>
  <c r="BF620" i="1"/>
  <c r="BR620" i="1"/>
  <c r="BS620" i="1"/>
  <c r="BT620" i="1"/>
  <c r="A621" i="1"/>
  <c r="C621" i="1"/>
  <c r="G621" i="1"/>
  <c r="R621" i="1"/>
  <c r="U621" i="1"/>
  <c r="AI621" i="1"/>
  <c r="BB621" i="1" s="1"/>
  <c r="AJ621" i="1"/>
  <c r="AK621" i="1"/>
  <c r="AL621" i="1"/>
  <c r="AM621" i="1"/>
  <c r="AN621" i="1"/>
  <c r="AO621" i="1"/>
  <c r="AP621" i="1"/>
  <c r="AQ621" i="1"/>
  <c r="AY621" i="1"/>
  <c r="BF621" i="1"/>
  <c r="BR621" i="1"/>
  <c r="BS621" i="1"/>
  <c r="BT621" i="1"/>
  <c r="A622" i="1"/>
  <c r="C622" i="1"/>
  <c r="G622" i="1"/>
  <c r="R622" i="1"/>
  <c r="U622" i="1"/>
  <c r="AI622" i="1"/>
  <c r="BB622" i="1" s="1"/>
  <c r="AJ622" i="1"/>
  <c r="AK622" i="1"/>
  <c r="AL622" i="1"/>
  <c r="AM622" i="1"/>
  <c r="AN622" i="1"/>
  <c r="AO622" i="1"/>
  <c r="AP622" i="1"/>
  <c r="AQ622" i="1"/>
  <c r="AY622" i="1"/>
  <c r="BF622" i="1"/>
  <c r="BR622" i="1"/>
  <c r="BS622" i="1"/>
  <c r="BT622" i="1"/>
  <c r="A623" i="1"/>
  <c r="C623" i="1"/>
  <c r="G623" i="1"/>
  <c r="R623" i="1"/>
  <c r="U623" i="1"/>
  <c r="AI623" i="1"/>
  <c r="BB623" i="1" s="1"/>
  <c r="AJ623" i="1"/>
  <c r="AK623" i="1"/>
  <c r="AL623" i="1"/>
  <c r="AM623" i="1"/>
  <c r="AN623" i="1"/>
  <c r="AO623" i="1"/>
  <c r="AP623" i="1"/>
  <c r="AQ623" i="1"/>
  <c r="AY623" i="1"/>
  <c r="BF623" i="1"/>
  <c r="BR623" i="1"/>
  <c r="BS623" i="1"/>
  <c r="BT623" i="1"/>
  <c r="A624" i="1"/>
  <c r="C624" i="1"/>
  <c r="G624" i="1"/>
  <c r="R624" i="1"/>
  <c r="U624" i="1"/>
  <c r="AI624" i="1"/>
  <c r="BB624" i="1" s="1"/>
  <c r="AJ624" i="1"/>
  <c r="AK624" i="1"/>
  <c r="AL624" i="1"/>
  <c r="AM624" i="1"/>
  <c r="AN624" i="1"/>
  <c r="AO624" i="1"/>
  <c r="AP624" i="1"/>
  <c r="AQ624" i="1"/>
  <c r="AY624" i="1"/>
  <c r="BF624" i="1"/>
  <c r="BR624" i="1"/>
  <c r="BS624" i="1"/>
  <c r="BT624" i="1"/>
  <c r="A625" i="1"/>
  <c r="C625" i="1"/>
  <c r="G625" i="1"/>
  <c r="R625" i="1"/>
  <c r="U625" i="1"/>
  <c r="AI625" i="1"/>
  <c r="BB625" i="1" s="1"/>
  <c r="AJ625" i="1"/>
  <c r="AK625" i="1"/>
  <c r="AL625" i="1"/>
  <c r="AM625" i="1"/>
  <c r="AN625" i="1"/>
  <c r="AO625" i="1"/>
  <c r="BD625" i="1" s="1" a="1"/>
  <c r="BD625" i="1" s="1"/>
  <c r="AP625" i="1"/>
  <c r="AQ625" i="1"/>
  <c r="AY625" i="1"/>
  <c r="BF625" i="1"/>
  <c r="BR625" i="1"/>
  <c r="BS625" i="1"/>
  <c r="BT625" i="1"/>
  <c r="A626" i="1"/>
  <c r="C626" i="1"/>
  <c r="G626" i="1"/>
  <c r="R626" i="1"/>
  <c r="U626" i="1"/>
  <c r="AI626" i="1"/>
  <c r="BB626" i="1" s="1"/>
  <c r="AJ626" i="1"/>
  <c r="AK626" i="1"/>
  <c r="AL626" i="1"/>
  <c r="AM626" i="1"/>
  <c r="AN626" i="1"/>
  <c r="AO626" i="1"/>
  <c r="BD626" i="1" s="1" a="1"/>
  <c r="BD626" i="1" s="1"/>
  <c r="AP626" i="1"/>
  <c r="AQ626" i="1"/>
  <c r="AY626" i="1"/>
  <c r="BF626" i="1"/>
  <c r="BR626" i="1"/>
  <c r="BS626" i="1"/>
  <c r="BT626" i="1"/>
  <c r="A627" i="1"/>
  <c r="C627" i="1"/>
  <c r="G627" i="1"/>
  <c r="R627" i="1"/>
  <c r="U627" i="1"/>
  <c r="AI627" i="1"/>
  <c r="BB627" i="1" s="1"/>
  <c r="AJ627" i="1"/>
  <c r="AK627" i="1"/>
  <c r="AL627" i="1"/>
  <c r="AM627" i="1"/>
  <c r="AN627" i="1"/>
  <c r="AO627" i="1"/>
  <c r="AP627" i="1"/>
  <c r="AQ627" i="1"/>
  <c r="AY627" i="1"/>
  <c r="BF627" i="1"/>
  <c r="BR627" i="1"/>
  <c r="BS627" i="1"/>
  <c r="BT627" i="1"/>
  <c r="A628" i="1"/>
  <c r="C628" i="1"/>
  <c r="G628" i="1"/>
  <c r="R628" i="1"/>
  <c r="U628" i="1"/>
  <c r="AI628" i="1"/>
  <c r="BB628" i="1" s="1"/>
  <c r="AJ628" i="1"/>
  <c r="AK628" i="1"/>
  <c r="AL628" i="1"/>
  <c r="AM628" i="1"/>
  <c r="AN628" i="1"/>
  <c r="AO628" i="1"/>
  <c r="BD628" i="1" s="1" a="1"/>
  <c r="BD628" i="1" s="1"/>
  <c r="AP628" i="1"/>
  <c r="AQ628" i="1"/>
  <c r="AY628" i="1"/>
  <c r="BF628" i="1"/>
  <c r="BR628" i="1"/>
  <c r="BS628" i="1"/>
  <c r="BT628" i="1"/>
  <c r="A629" i="1"/>
  <c r="C629" i="1"/>
  <c r="G629" i="1"/>
  <c r="R629" i="1"/>
  <c r="U629" i="1"/>
  <c r="AI629" i="1"/>
  <c r="BB629" i="1" s="1"/>
  <c r="AJ629" i="1"/>
  <c r="AK629" i="1"/>
  <c r="AL629" i="1"/>
  <c r="AM629" i="1"/>
  <c r="AN629" i="1"/>
  <c r="AO629" i="1"/>
  <c r="BD629" i="1" s="1" a="1"/>
  <c r="BD629" i="1" s="1"/>
  <c r="AP629" i="1"/>
  <c r="AQ629" i="1"/>
  <c r="AY629" i="1"/>
  <c r="BF629" i="1"/>
  <c r="BR629" i="1"/>
  <c r="BS629" i="1"/>
  <c r="BT629" i="1"/>
  <c r="A630" i="1"/>
  <c r="C630" i="1"/>
  <c r="G630" i="1"/>
  <c r="R630" i="1"/>
  <c r="U630" i="1"/>
  <c r="AI630" i="1"/>
  <c r="BB630" i="1" s="1"/>
  <c r="AJ630" i="1"/>
  <c r="AK630" i="1"/>
  <c r="AL630" i="1"/>
  <c r="AM630" i="1"/>
  <c r="AN630" i="1"/>
  <c r="AO630" i="1"/>
  <c r="BD630" i="1" s="1" a="1"/>
  <c r="BD630" i="1" s="1"/>
  <c r="AP630" i="1"/>
  <c r="AQ630" i="1"/>
  <c r="AY630" i="1"/>
  <c r="BF630" i="1"/>
  <c r="BR630" i="1"/>
  <c r="BS630" i="1"/>
  <c r="BT630" i="1"/>
  <c r="A631" i="1"/>
  <c r="C631" i="1"/>
  <c r="G631" i="1"/>
  <c r="R631" i="1"/>
  <c r="U631" i="1"/>
  <c r="AI631" i="1"/>
  <c r="BB631" i="1" s="1"/>
  <c r="AJ631" i="1"/>
  <c r="AK631" i="1"/>
  <c r="AL631" i="1"/>
  <c r="AM631" i="1"/>
  <c r="AN631" i="1"/>
  <c r="AO631" i="1"/>
  <c r="BD631" i="1" s="1" a="1"/>
  <c r="BD631" i="1" s="1"/>
  <c r="AP631" i="1"/>
  <c r="AQ631" i="1"/>
  <c r="AY631" i="1"/>
  <c r="BF631" i="1"/>
  <c r="BR631" i="1"/>
  <c r="BS631" i="1"/>
  <c r="BT631" i="1"/>
  <c r="A632" i="1"/>
  <c r="C632" i="1"/>
  <c r="G632" i="1"/>
  <c r="R632" i="1"/>
  <c r="U632" i="1"/>
  <c r="AI632" i="1"/>
  <c r="BB632" i="1" s="1"/>
  <c r="AJ632" i="1"/>
  <c r="AK632" i="1"/>
  <c r="AL632" i="1"/>
  <c r="AM632" i="1"/>
  <c r="AN632" i="1"/>
  <c r="AO632" i="1"/>
  <c r="BD632" i="1" s="1" a="1"/>
  <c r="BD632" i="1" s="1"/>
  <c r="AP632" i="1"/>
  <c r="AQ632" i="1"/>
  <c r="AY632" i="1"/>
  <c r="BF632" i="1"/>
  <c r="BR632" i="1"/>
  <c r="BS632" i="1"/>
  <c r="BT632" i="1"/>
  <c r="A633" i="1"/>
  <c r="C633" i="1"/>
  <c r="G633" i="1"/>
  <c r="R633" i="1"/>
  <c r="U633" i="1"/>
  <c r="AI633" i="1"/>
  <c r="BB633" i="1" s="1"/>
  <c r="AJ633" i="1"/>
  <c r="AK633" i="1"/>
  <c r="AL633" i="1"/>
  <c r="AM633" i="1"/>
  <c r="AN633" i="1"/>
  <c r="AO633" i="1"/>
  <c r="BD633" i="1" s="1" a="1"/>
  <c r="BD633" i="1" s="1"/>
  <c r="AP633" i="1"/>
  <c r="AQ633" i="1"/>
  <c r="AY633" i="1"/>
  <c r="BF633" i="1"/>
  <c r="BR633" i="1"/>
  <c r="BS633" i="1"/>
  <c r="BT633" i="1"/>
  <c r="A634" i="1"/>
  <c r="C634" i="1"/>
  <c r="G634" i="1"/>
  <c r="R634" i="1"/>
  <c r="U634" i="1"/>
  <c r="AI634" i="1"/>
  <c r="BB634" i="1" s="1"/>
  <c r="AJ634" i="1"/>
  <c r="AK634" i="1"/>
  <c r="AL634" i="1"/>
  <c r="AM634" i="1"/>
  <c r="AN634" i="1"/>
  <c r="AO634" i="1"/>
  <c r="BD634" i="1" s="1" a="1"/>
  <c r="BD634" i="1" s="1"/>
  <c r="AP634" i="1"/>
  <c r="AQ634" i="1"/>
  <c r="AY634" i="1"/>
  <c r="BF634" i="1"/>
  <c r="BR634" i="1"/>
  <c r="BS634" i="1"/>
  <c r="BT634" i="1"/>
  <c r="A635" i="1"/>
  <c r="C635" i="1"/>
  <c r="G635" i="1"/>
  <c r="R635" i="1"/>
  <c r="U635" i="1"/>
  <c r="AI635" i="1"/>
  <c r="BB635" i="1" s="1"/>
  <c r="AJ635" i="1"/>
  <c r="AK635" i="1"/>
  <c r="AL635" i="1"/>
  <c r="AM635" i="1"/>
  <c r="AN635" i="1"/>
  <c r="AO635" i="1"/>
  <c r="BD635" i="1" s="1" a="1"/>
  <c r="BD635" i="1" s="1"/>
  <c r="AP635" i="1"/>
  <c r="AQ635" i="1"/>
  <c r="AY635" i="1"/>
  <c r="BF635" i="1"/>
  <c r="BR635" i="1"/>
  <c r="BS635" i="1"/>
  <c r="BT635" i="1"/>
  <c r="A636" i="1"/>
  <c r="C636" i="1"/>
  <c r="G636" i="1"/>
  <c r="R636" i="1"/>
  <c r="U636" i="1"/>
  <c r="AI636" i="1"/>
  <c r="BB636" i="1" s="1"/>
  <c r="AJ636" i="1"/>
  <c r="AK636" i="1"/>
  <c r="AL636" i="1"/>
  <c r="AM636" i="1"/>
  <c r="AN636" i="1"/>
  <c r="AO636" i="1"/>
  <c r="BD636" i="1" s="1" a="1"/>
  <c r="BD636" i="1" s="1"/>
  <c r="AP636" i="1"/>
  <c r="AQ636" i="1"/>
  <c r="AY636" i="1"/>
  <c r="BF636" i="1"/>
  <c r="BR636" i="1"/>
  <c r="BS636" i="1"/>
  <c r="BT636" i="1"/>
  <c r="A637" i="1"/>
  <c r="C637" i="1"/>
  <c r="G637" i="1"/>
  <c r="R637" i="1"/>
  <c r="U637" i="1"/>
  <c r="AI637" i="1"/>
  <c r="BB637" i="1" s="1"/>
  <c r="AJ637" i="1"/>
  <c r="AK637" i="1"/>
  <c r="AL637" i="1"/>
  <c r="AM637" i="1"/>
  <c r="AN637" i="1"/>
  <c r="AO637" i="1"/>
  <c r="BD637" i="1" s="1" a="1"/>
  <c r="BD637" i="1" s="1"/>
  <c r="AP637" i="1"/>
  <c r="AQ637" i="1"/>
  <c r="AY637" i="1"/>
  <c r="BF637" i="1"/>
  <c r="BR637" i="1"/>
  <c r="BS637" i="1"/>
  <c r="BT637" i="1"/>
  <c r="A638" i="1"/>
  <c r="C638" i="1"/>
  <c r="G638" i="1"/>
  <c r="R638" i="1"/>
  <c r="U638" i="1"/>
  <c r="AI638" i="1"/>
  <c r="BB638" i="1" s="1"/>
  <c r="AJ638" i="1"/>
  <c r="AK638" i="1"/>
  <c r="AL638" i="1"/>
  <c r="AM638" i="1"/>
  <c r="AN638" i="1"/>
  <c r="AO638" i="1"/>
  <c r="BD638" i="1" s="1" a="1"/>
  <c r="BD638" i="1" s="1"/>
  <c r="AP638" i="1"/>
  <c r="AQ638" i="1"/>
  <c r="AY638" i="1"/>
  <c r="BF638" i="1"/>
  <c r="BR638" i="1"/>
  <c r="BS638" i="1"/>
  <c r="BT638" i="1"/>
  <c r="A639" i="1"/>
  <c r="C639" i="1"/>
  <c r="G639" i="1"/>
  <c r="R639" i="1"/>
  <c r="U639" i="1"/>
  <c r="AI639" i="1"/>
  <c r="BB639" i="1" s="1"/>
  <c r="AJ639" i="1"/>
  <c r="AK639" i="1"/>
  <c r="AL639" i="1"/>
  <c r="AM639" i="1"/>
  <c r="AN639" i="1"/>
  <c r="AO639" i="1"/>
  <c r="BD639" i="1" s="1" a="1"/>
  <c r="BD639" i="1" s="1"/>
  <c r="AP639" i="1"/>
  <c r="AQ639" i="1"/>
  <c r="AY639" i="1"/>
  <c r="BF639" i="1"/>
  <c r="BR639" i="1"/>
  <c r="BS639" i="1"/>
  <c r="BT639" i="1"/>
  <c r="A640" i="1"/>
  <c r="C640" i="1"/>
  <c r="G640" i="1"/>
  <c r="R640" i="1"/>
  <c r="U640" i="1"/>
  <c r="AI640" i="1"/>
  <c r="BB640" i="1" s="1"/>
  <c r="AJ640" i="1"/>
  <c r="AK640" i="1"/>
  <c r="AL640" i="1"/>
  <c r="AM640" i="1"/>
  <c r="AN640" i="1"/>
  <c r="AO640" i="1"/>
  <c r="BD640" i="1" s="1" a="1"/>
  <c r="BD640" i="1" s="1"/>
  <c r="AP640" i="1"/>
  <c r="AQ640" i="1"/>
  <c r="AY640" i="1"/>
  <c r="BF640" i="1"/>
  <c r="BR640" i="1"/>
  <c r="BS640" i="1"/>
  <c r="BT640" i="1"/>
  <c r="A641" i="1"/>
  <c r="C641" i="1"/>
  <c r="G641" i="1"/>
  <c r="R641" i="1"/>
  <c r="U641" i="1"/>
  <c r="AI641" i="1"/>
  <c r="BB641" i="1" s="1"/>
  <c r="AJ641" i="1"/>
  <c r="AK641" i="1"/>
  <c r="AL641" i="1"/>
  <c r="AM641" i="1"/>
  <c r="AN641" i="1"/>
  <c r="AO641" i="1"/>
  <c r="BD641" i="1" s="1" a="1"/>
  <c r="BD641" i="1" s="1"/>
  <c r="AP641" i="1"/>
  <c r="AQ641" i="1"/>
  <c r="AY641" i="1"/>
  <c r="BF641" i="1"/>
  <c r="BR641" i="1"/>
  <c r="BS641" i="1"/>
  <c r="BT641" i="1"/>
  <c r="A642" i="1"/>
  <c r="C642" i="1"/>
  <c r="G642" i="1"/>
  <c r="R642" i="1"/>
  <c r="U642" i="1"/>
  <c r="AI642" i="1"/>
  <c r="BB642" i="1" s="1"/>
  <c r="AJ642" i="1"/>
  <c r="AK642" i="1"/>
  <c r="AL642" i="1"/>
  <c r="AM642" i="1"/>
  <c r="AN642" i="1"/>
  <c r="AO642" i="1"/>
  <c r="BD642" i="1" s="1" a="1"/>
  <c r="BD642" i="1" s="1"/>
  <c r="AP642" i="1"/>
  <c r="AQ642" i="1"/>
  <c r="AY642" i="1"/>
  <c r="BF642" i="1"/>
  <c r="BR642" i="1"/>
  <c r="BS642" i="1"/>
  <c r="BT642" i="1"/>
  <c r="A643" i="1"/>
  <c r="C643" i="1"/>
  <c r="G643" i="1"/>
  <c r="R643" i="1"/>
  <c r="U643" i="1"/>
  <c r="AI643" i="1"/>
  <c r="BB643" i="1" s="1"/>
  <c r="AJ643" i="1"/>
  <c r="AK643" i="1"/>
  <c r="AL643" i="1"/>
  <c r="AM643" i="1"/>
  <c r="AN643" i="1"/>
  <c r="AO643" i="1"/>
  <c r="BD643" i="1" s="1" a="1"/>
  <c r="BD643" i="1" s="1"/>
  <c r="AP643" i="1"/>
  <c r="AQ643" i="1"/>
  <c r="AY643" i="1"/>
  <c r="BF643" i="1"/>
  <c r="BR643" i="1"/>
  <c r="BS643" i="1"/>
  <c r="BT643" i="1"/>
  <c r="A644" i="1"/>
  <c r="C644" i="1"/>
  <c r="G644" i="1"/>
  <c r="R644" i="1"/>
  <c r="U644" i="1"/>
  <c r="AI644" i="1"/>
  <c r="BB644" i="1" s="1"/>
  <c r="AJ644" i="1"/>
  <c r="AK644" i="1"/>
  <c r="AL644" i="1"/>
  <c r="AM644" i="1"/>
  <c r="AN644" i="1"/>
  <c r="AO644" i="1"/>
  <c r="BD644" i="1" s="1" a="1"/>
  <c r="BD644" i="1" s="1"/>
  <c r="AP644" i="1"/>
  <c r="AQ644" i="1"/>
  <c r="AY644" i="1"/>
  <c r="BF644" i="1"/>
  <c r="BR644" i="1"/>
  <c r="BS644" i="1"/>
  <c r="BT644" i="1"/>
  <c r="A645" i="1"/>
  <c r="C645" i="1"/>
  <c r="G645" i="1"/>
  <c r="R645" i="1"/>
  <c r="U645" i="1"/>
  <c r="AI645" i="1"/>
  <c r="BB645" i="1" s="1"/>
  <c r="AJ645" i="1"/>
  <c r="AK645" i="1"/>
  <c r="AL645" i="1"/>
  <c r="AM645" i="1"/>
  <c r="AN645" i="1"/>
  <c r="AO645" i="1"/>
  <c r="BD645" i="1" s="1" a="1"/>
  <c r="BD645" i="1" s="1"/>
  <c r="AP645" i="1"/>
  <c r="AQ645" i="1"/>
  <c r="AY645" i="1"/>
  <c r="BF645" i="1"/>
  <c r="BR645" i="1"/>
  <c r="BS645" i="1"/>
  <c r="BT645" i="1"/>
  <c r="A646" i="1"/>
  <c r="C646" i="1"/>
  <c r="G646" i="1"/>
  <c r="R646" i="1"/>
  <c r="U646" i="1"/>
  <c r="AI646" i="1"/>
  <c r="BB646" i="1" s="1"/>
  <c r="AJ646" i="1"/>
  <c r="AK646" i="1"/>
  <c r="AL646" i="1"/>
  <c r="AM646" i="1"/>
  <c r="AN646" i="1"/>
  <c r="AO646" i="1"/>
  <c r="BD646" i="1" s="1" a="1"/>
  <c r="BD646" i="1" s="1"/>
  <c r="AP646" i="1"/>
  <c r="AQ646" i="1"/>
  <c r="AY646" i="1"/>
  <c r="BF646" i="1"/>
  <c r="BR646" i="1"/>
  <c r="BS646" i="1"/>
  <c r="BT646" i="1"/>
  <c r="A647" i="1"/>
  <c r="C647" i="1"/>
  <c r="G647" i="1"/>
  <c r="R647" i="1"/>
  <c r="U647" i="1"/>
  <c r="AI647" i="1"/>
  <c r="BB647" i="1" s="1"/>
  <c r="AJ647" i="1"/>
  <c r="AK647" i="1"/>
  <c r="AL647" i="1"/>
  <c r="AM647" i="1"/>
  <c r="AN647" i="1"/>
  <c r="AO647" i="1"/>
  <c r="BD647" i="1" s="1" a="1"/>
  <c r="BD647" i="1" s="1"/>
  <c r="AP647" i="1"/>
  <c r="AQ647" i="1"/>
  <c r="AY647" i="1"/>
  <c r="BF647" i="1"/>
  <c r="BR647" i="1"/>
  <c r="BS647" i="1"/>
  <c r="BT647" i="1"/>
  <c r="A648" i="1"/>
  <c r="C648" i="1"/>
  <c r="G648" i="1"/>
  <c r="R648" i="1"/>
  <c r="U648" i="1"/>
  <c r="AI648" i="1"/>
  <c r="BB648" i="1" s="1"/>
  <c r="AJ648" i="1"/>
  <c r="AK648" i="1"/>
  <c r="AL648" i="1"/>
  <c r="AM648" i="1"/>
  <c r="AN648" i="1"/>
  <c r="AO648" i="1"/>
  <c r="BD648" i="1" s="1" a="1"/>
  <c r="BD648" i="1" s="1"/>
  <c r="AP648" i="1"/>
  <c r="AQ648" i="1"/>
  <c r="AY648" i="1"/>
  <c r="BF648" i="1"/>
  <c r="BR648" i="1"/>
  <c r="BS648" i="1"/>
  <c r="BT648" i="1"/>
  <c r="A649" i="1"/>
  <c r="C649" i="1"/>
  <c r="G649" i="1"/>
  <c r="R649" i="1"/>
  <c r="U649" i="1"/>
  <c r="AI649" i="1"/>
  <c r="BB649" i="1" s="1"/>
  <c r="AJ649" i="1"/>
  <c r="AK649" i="1"/>
  <c r="AL649" i="1"/>
  <c r="AM649" i="1"/>
  <c r="AN649" i="1"/>
  <c r="AO649" i="1"/>
  <c r="BD649" i="1" s="1" a="1"/>
  <c r="BD649" i="1" s="1"/>
  <c r="AP649" i="1"/>
  <c r="AQ649" i="1"/>
  <c r="AY649" i="1"/>
  <c r="BF649" i="1"/>
  <c r="BR649" i="1"/>
  <c r="BS649" i="1"/>
  <c r="BT649" i="1"/>
  <c r="A650" i="1"/>
  <c r="C650" i="1"/>
  <c r="G650" i="1"/>
  <c r="R650" i="1"/>
  <c r="U650" i="1"/>
  <c r="AI650" i="1"/>
  <c r="BB650" i="1" s="1"/>
  <c r="AJ650" i="1"/>
  <c r="AK650" i="1"/>
  <c r="AL650" i="1"/>
  <c r="AM650" i="1"/>
  <c r="AN650" i="1"/>
  <c r="AO650" i="1"/>
  <c r="BD650" i="1" s="1" a="1"/>
  <c r="BD650" i="1" s="1"/>
  <c r="AP650" i="1"/>
  <c r="AQ650" i="1"/>
  <c r="AY650" i="1"/>
  <c r="BF650" i="1"/>
  <c r="BR650" i="1"/>
  <c r="BS650" i="1"/>
  <c r="BT650" i="1"/>
  <c r="AY504" i="1"/>
  <c r="BR504" i="1" s="1"/>
  <c r="BQ504" i="1" s="1"/>
  <c r="AY501" i="1"/>
  <c r="BR501" i="1" s="1"/>
  <c r="BQ501" i="1" s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T488" i="12"/>
  <c r="U488" i="12"/>
  <c r="AI488" i="1"/>
  <c r="AJ488" i="1" s="1"/>
  <c r="AK488" i="1"/>
  <c r="AL488" i="1"/>
  <c r="AM488" i="1"/>
  <c r="AN488" i="1"/>
  <c r="AO488" i="1"/>
  <c r="BD488" i="1" s="1" a="1"/>
  <c r="BD488" i="1" s="1"/>
  <c r="AP488" i="1"/>
  <c r="AQ488" i="1"/>
  <c r="AY488" i="1"/>
  <c r="BR488" i="1" s="1"/>
  <c r="BQ488" i="1" s="1"/>
  <c r="BC488" i="1" a="1"/>
  <c r="BC488" i="1" s="1"/>
  <c r="BF488" i="1"/>
  <c r="N487" i="1" a="1"/>
  <c r="N487" i="1" s="1"/>
  <c r="L488" i="12" s="1"/>
  <c r="A488" i="1"/>
  <c r="C488" i="1"/>
  <c r="G488" i="1"/>
  <c r="R488" i="1"/>
  <c r="S489" i="12" s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S488" i="12" s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R502" i="12"/>
  <c r="M491" i="1" a="1"/>
  <c r="M491" i="1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G498" i="1"/>
  <c r="G499" i="1"/>
  <c r="G500" i="1"/>
  <c r="G501" i="1"/>
  <c r="G502" i="1"/>
  <c r="G503" i="1"/>
  <c r="G504" i="1"/>
  <c r="G505" i="1"/>
  <c r="G506" i="1"/>
  <c r="A499" i="1"/>
  <c r="M497" i="1" a="1"/>
  <c r="M497" i="1" s="1"/>
  <c r="N497" i="1" a="1"/>
  <c r="N497" i="1" s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 s="1"/>
  <c r="F483" i="13" s="1"/>
  <c r="N485" i="1" a="1"/>
  <c r="N485" i="1" s="1"/>
  <c r="M486" i="1" a="1"/>
  <c r="M486" i="1" s="1"/>
  <c r="N486" i="1" a="1"/>
  <c r="N486" i="1" s="1"/>
  <c r="AI489" i="1"/>
  <c r="AJ489" i="1" s="1"/>
  <c r="AK489" i="1"/>
  <c r="AL489" i="1"/>
  <c r="AM489" i="1"/>
  <c r="AN489" i="1"/>
  <c r="AO489" i="1"/>
  <c r="BE489" i="1" s="1"/>
  <c r="AP489" i="1"/>
  <c r="AQ489" i="1"/>
  <c r="AY489" i="1"/>
  <c r="BR489" i="1" s="1"/>
  <c r="BQ489" i="1" s="1"/>
  <c r="BC489" i="1" a="1"/>
  <c r="BC489" i="1" s="1"/>
  <c r="BF489" i="1"/>
  <c r="BT489" i="1"/>
  <c r="G490" i="1"/>
  <c r="M490" i="1" a="1"/>
  <c r="M490" i="1" s="1"/>
  <c r="N490" i="1" a="1"/>
  <c r="N490" i="1" s="1"/>
  <c r="AN490" i="1" s="1"/>
  <c r="S490" i="1" a="1"/>
  <c r="S490" i="1" s="1"/>
  <c r="D491" i="12" s="1"/>
  <c r="T490" i="1" a="1"/>
  <c r="T490" i="1" s="1"/>
  <c r="E491" i="12" s="1"/>
  <c r="U490" i="1"/>
  <c r="AI490" i="1"/>
  <c r="BB490" i="1" s="1"/>
  <c r="AJ490" i="1"/>
  <c r="AK490" i="1"/>
  <c r="AL490" i="1"/>
  <c r="AO490" i="1"/>
  <c r="BE490" i="1" s="1"/>
  <c r="AP490" i="1"/>
  <c r="AQ490" i="1"/>
  <c r="AY490" i="1"/>
  <c r="BC490" i="1" a="1"/>
  <c r="BC490" i="1" s="1"/>
  <c r="BF490" i="1"/>
  <c r="BR490" i="1"/>
  <c r="BS490" i="1"/>
  <c r="BT490" i="1"/>
  <c r="S491" i="1" a="1"/>
  <c r="S491" i="1" s="1"/>
  <c r="D492" i="12" s="1"/>
  <c r="T491" i="1" a="1"/>
  <c r="T491" i="1" s="1"/>
  <c r="E492" i="12" s="1"/>
  <c r="U491" i="1"/>
  <c r="AI491" i="1"/>
  <c r="AJ491" i="1" s="1"/>
  <c r="AK491" i="1"/>
  <c r="AL491" i="1"/>
  <c r="AN491" i="1"/>
  <c r="AO491" i="1"/>
  <c r="BD491" i="1" s="1" a="1"/>
  <c r="BD491" i="1" s="1"/>
  <c r="AP491" i="1"/>
  <c r="AQ491" i="1"/>
  <c r="AY491" i="1"/>
  <c r="BR491" i="1" s="1"/>
  <c r="BQ491" i="1" s="1"/>
  <c r="BC491" i="1" a="1"/>
  <c r="BC491" i="1" s="1"/>
  <c r="BF491" i="1"/>
  <c r="BT491" i="1"/>
  <c r="M492" i="1" a="1"/>
  <c r="M492" i="1" s="1"/>
  <c r="F490" i="13" s="1"/>
  <c r="N492" i="1" a="1"/>
  <c r="N492" i="1" s="1"/>
  <c r="AN492" i="1" s="1"/>
  <c r="S492" i="1" a="1"/>
  <c r="S492" i="1" s="1"/>
  <c r="D493" i="12" s="1"/>
  <c r="T492" i="1" a="1"/>
  <c r="T492" i="1" s="1"/>
  <c r="E493" i="12" s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C492" i="1" a="1"/>
  <c r="BC492" i="1" s="1"/>
  <c r="BD492" i="1" a="1"/>
  <c r="BD492" i="1" s="1"/>
  <c r="BF492" i="1"/>
  <c r="BR492" i="1"/>
  <c r="BS492" i="1"/>
  <c r="BT492" i="1"/>
  <c r="M493" i="1" a="1"/>
  <c r="M493" i="1" s="1"/>
  <c r="N493" i="1" a="1"/>
  <c r="N493" i="1" s="1"/>
  <c r="AN493" i="1" s="1"/>
  <c r="R493" i="1"/>
  <c r="S493" i="1" a="1"/>
  <c r="S493" i="1" s="1"/>
  <c r="D494" i="12" s="1"/>
  <c r="T493" i="1" a="1"/>
  <c r="T493" i="1" s="1"/>
  <c r="E494" i="12" s="1"/>
  <c r="U493" i="1"/>
  <c r="AI493" i="1"/>
  <c r="AJ493" i="1" s="1"/>
  <c r="AK493" i="1"/>
  <c r="AL493" i="1"/>
  <c r="AO493" i="1"/>
  <c r="BE493" i="1" s="1"/>
  <c r="AP493" i="1"/>
  <c r="AQ493" i="1"/>
  <c r="AY493" i="1"/>
  <c r="BC493" i="1" a="1"/>
  <c r="BC493" i="1" s="1"/>
  <c r="BD493" i="1" a="1"/>
  <c r="BD493" i="1" s="1"/>
  <c r="BF493" i="1"/>
  <c r="BR493" i="1"/>
  <c r="BS493" i="1"/>
  <c r="BT493" i="1"/>
  <c r="M494" i="1" a="1"/>
  <c r="M494" i="1" s="1"/>
  <c r="N494" i="1" a="1"/>
  <c r="N494" i="1" s="1"/>
  <c r="AN494" i="1" s="1"/>
  <c r="R494" i="1"/>
  <c r="S494" i="1" a="1"/>
  <c r="S494" i="1" s="1"/>
  <c r="D495" i="12" s="1"/>
  <c r="T494" i="1" a="1"/>
  <c r="T494" i="1" s="1"/>
  <c r="E495" i="12" s="1"/>
  <c r="U494" i="1"/>
  <c r="AI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BT494" i="1"/>
  <c r="M495" i="1" a="1"/>
  <c r="M495" i="1" s="1"/>
  <c r="N495" i="1" a="1"/>
  <c r="N495" i="1" s="1"/>
  <c r="R495" i="1"/>
  <c r="S495" i="1" a="1"/>
  <c r="S495" i="1" s="1"/>
  <c r="D496" i="12" s="1"/>
  <c r="T495" i="1" a="1"/>
  <c r="T495" i="1" s="1"/>
  <c r="E496" i="12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AY495" i="1"/>
  <c r="BC495" i="1" a="1"/>
  <c r="BC495" i="1" s="1"/>
  <c r="BF495" i="1"/>
  <c r="BR495" i="1"/>
  <c r="BS495" i="1"/>
  <c r="BT495" i="1"/>
  <c r="M496" i="1" a="1"/>
  <c r="M496" i="1" s="1"/>
  <c r="N496" i="1" a="1"/>
  <c r="N496" i="1" s="1"/>
  <c r="R496" i="1"/>
  <c r="S496" i="1" a="1"/>
  <c r="S496" i="1" s="1"/>
  <c r="D497" i="12" s="1"/>
  <c r="T496" i="1" a="1"/>
  <c r="T496" i="1" s="1"/>
  <c r="E497" i="12" s="1"/>
  <c r="U496" i="1"/>
  <c r="AI496" i="1"/>
  <c r="AJ496" i="1" s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BT496" i="1"/>
  <c r="R497" i="1"/>
  <c r="S497" i="1" a="1"/>
  <c r="S497" i="1" s="1"/>
  <c r="D498" i="12" s="1"/>
  <c r="T497" i="1" a="1"/>
  <c r="T497" i="1" s="1"/>
  <c r="E498" i="12" s="1"/>
  <c r="U497" i="1"/>
  <c r="AI497" i="1"/>
  <c r="AK497" i="1"/>
  <c r="AL497" i="1"/>
  <c r="AN497" i="1"/>
  <c r="AO497" i="1"/>
  <c r="BE497" i="1" s="1"/>
  <c r="AP497" i="1"/>
  <c r="AQ497" i="1"/>
  <c r="BC497" i="1" a="1"/>
  <c r="BC497" i="1" s="1"/>
  <c r="BF497" i="1"/>
  <c r="BR497" i="1"/>
  <c r="BS497" i="1"/>
  <c r="BT497" i="1"/>
  <c r="M498" i="1" a="1"/>
  <c r="M498" i="1" s="1"/>
  <c r="N498" i="1" a="1"/>
  <c r="N498" i="1" s="1"/>
  <c r="R498" i="1"/>
  <c r="S498" i="1" a="1"/>
  <c r="S498" i="1" s="1"/>
  <c r="D499" i="12" s="1"/>
  <c r="T498" i="1" a="1"/>
  <c r="T498" i="1" s="1"/>
  <c r="E499" i="12" s="1"/>
  <c r="U498" i="1"/>
  <c r="AI498" i="1"/>
  <c r="AJ498" i="1" s="1"/>
  <c r="AK498" i="1"/>
  <c r="AL498" i="1"/>
  <c r="AO498" i="1"/>
  <c r="BD498" i="1" s="1" a="1"/>
  <c r="BD498" i="1" s="1"/>
  <c r="AP498" i="1"/>
  <c r="AQ498" i="1"/>
  <c r="AY498" i="1"/>
  <c r="BC498" i="1" a="1"/>
  <c r="BC498" i="1" s="1"/>
  <c r="BF498" i="1"/>
  <c r="BR498" i="1"/>
  <c r="BS498" i="1"/>
  <c r="BT498" i="1"/>
  <c r="M499" i="1" a="1"/>
  <c r="M499" i="1" s="1"/>
  <c r="F497" i="13" s="1"/>
  <c r="N499" i="1" a="1"/>
  <c r="N499" i="1" s="1"/>
  <c r="R499" i="1"/>
  <c r="S499" i="1" a="1"/>
  <c r="S499" i="1" s="1"/>
  <c r="D500" i="12" s="1"/>
  <c r="T499" i="1" a="1"/>
  <c r="T499" i="1" s="1"/>
  <c r="E500" i="12" s="1"/>
  <c r="U499" i="1"/>
  <c r="AI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BT499" i="1"/>
  <c r="M500" i="1" a="1"/>
  <c r="M500" i="1" s="1"/>
  <c r="F498" i="13" s="1"/>
  <c r="N500" i="1" a="1"/>
  <c r="N500" i="1" s="1"/>
  <c r="R500" i="1"/>
  <c r="S500" i="1" a="1"/>
  <c r="S500" i="1" s="1"/>
  <c r="D501" i="12" s="1"/>
  <c r="T500" i="1" a="1"/>
  <c r="T500" i="1" s="1"/>
  <c r="E501" i="12" s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C500" i="1" a="1"/>
  <c r="BC500" i="1" s="1"/>
  <c r="BF500" i="1"/>
  <c r="BR500" i="1"/>
  <c r="BS500" i="1"/>
  <c r="BT500" i="1"/>
  <c r="R501" i="1"/>
  <c r="S501" i="1" a="1"/>
  <c r="S501" i="1" s="1"/>
  <c r="D502" i="12" s="1"/>
  <c r="T501" i="1" a="1"/>
  <c r="T501" i="1" s="1"/>
  <c r="E502" i="12" s="1"/>
  <c r="U501" i="1"/>
  <c r="AI501" i="1"/>
  <c r="AJ501" i="1" s="1"/>
  <c r="AK501" i="1"/>
  <c r="AL501" i="1"/>
  <c r="AM501" i="1"/>
  <c r="AN501" i="1"/>
  <c r="AO501" i="1"/>
  <c r="BE501" i="1" s="1"/>
  <c r="AP501" i="1"/>
  <c r="AQ501" i="1"/>
  <c r="BC501" i="1" a="1"/>
  <c r="BC501" i="1" s="1"/>
  <c r="BF501" i="1"/>
  <c r="BT501" i="1"/>
  <c r="M502" i="1" a="1"/>
  <c r="M502" i="1" s="1"/>
  <c r="AM502" i="1" s="1"/>
  <c r="N502" i="1" a="1"/>
  <c r="N502" i="1" s="1"/>
  <c r="L503" i="12" s="1"/>
  <c r="R502" i="1"/>
  <c r="S502" i="1" a="1"/>
  <c r="S502" i="1" s="1"/>
  <c r="D503" i="12" s="1"/>
  <c r="T502" i="1" a="1"/>
  <c r="T502" i="1" s="1"/>
  <c r="E503" i="12" s="1"/>
  <c r="U502" i="1"/>
  <c r="AI502" i="1"/>
  <c r="BB502" i="1" s="1"/>
  <c r="AJ502" i="1"/>
  <c r="AK502" i="1"/>
  <c r="AL502" i="1"/>
  <c r="AO502" i="1"/>
  <c r="BD502" i="1" s="1" a="1"/>
  <c r="BD502" i="1" s="1"/>
  <c r="AP502" i="1"/>
  <c r="AQ502" i="1"/>
  <c r="AY502" i="1"/>
  <c r="BC502" i="1" a="1"/>
  <c r="BC502" i="1" s="1"/>
  <c r="BF502" i="1"/>
  <c r="BR502" i="1"/>
  <c r="BS502" i="1"/>
  <c r="BT502" i="1"/>
  <c r="M503" i="1" a="1"/>
  <c r="M503" i="1" s="1"/>
  <c r="AM503" i="1" s="1"/>
  <c r="N503" i="1" a="1"/>
  <c r="N503" i="1" s="1"/>
  <c r="R503" i="1"/>
  <c r="S503" i="1" a="1"/>
  <c r="S503" i="1" s="1"/>
  <c r="D504" i="12" s="1"/>
  <c r="T503" i="1" a="1"/>
  <c r="T503" i="1" s="1"/>
  <c r="E504" i="12" s="1"/>
  <c r="U503" i="1"/>
  <c r="AI503" i="1"/>
  <c r="BB503" i="1" s="1"/>
  <c r="AJ503" i="1"/>
  <c r="AK503" i="1"/>
  <c r="AL503" i="1"/>
  <c r="AO503" i="1"/>
  <c r="BD503" i="1" s="1" a="1"/>
  <c r="BD503" i="1" s="1"/>
  <c r="AP503" i="1"/>
  <c r="AQ503" i="1"/>
  <c r="AY503" i="1"/>
  <c r="BC503" i="1" a="1"/>
  <c r="BC503" i="1" s="1"/>
  <c r="BF503" i="1"/>
  <c r="BR503" i="1"/>
  <c r="BS503" i="1"/>
  <c r="BT503" i="1"/>
  <c r="M504" i="1" a="1"/>
  <c r="M504" i="1" s="1"/>
  <c r="AM504" i="1" s="1"/>
  <c r="N504" i="1" a="1"/>
  <c r="N504" i="1" s="1"/>
  <c r="R504" i="1"/>
  <c r="S505" i="12" s="1"/>
  <c r="S504" i="1" a="1"/>
  <c r="S504" i="1" s="1"/>
  <c r="D505" i="12" s="1"/>
  <c r="T504" i="1" a="1"/>
  <c r="T504" i="1" s="1"/>
  <c r="E505" i="12" s="1"/>
  <c r="U504" i="1"/>
  <c r="AI504" i="1"/>
  <c r="AJ504" i="1" s="1"/>
  <c r="AK504" i="1"/>
  <c r="AL504" i="1"/>
  <c r="AO504" i="1"/>
  <c r="BE504" i="1" s="1"/>
  <c r="AP504" i="1"/>
  <c r="AQ504" i="1"/>
  <c r="BB504" i="1"/>
  <c r="BC504" i="1" a="1"/>
  <c r="BC504" i="1" s="1"/>
  <c r="BF504" i="1"/>
  <c r="BT504" i="1"/>
  <c r="M505" i="1" a="1"/>
  <c r="M505" i="1" s="1"/>
  <c r="N505" i="1" a="1"/>
  <c r="N505" i="1" s="1"/>
  <c r="L506" i="12" s="1"/>
  <c r="R505" i="1"/>
  <c r="S505" i="1" a="1"/>
  <c r="S505" i="1" s="1"/>
  <c r="D506" i="12" s="1"/>
  <c r="T505" i="1" a="1"/>
  <c r="T505" i="1" s="1"/>
  <c r="E506" i="12" s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C505" i="1" a="1"/>
  <c r="BC505" i="1" s="1"/>
  <c r="BF505" i="1"/>
  <c r="BR505" i="1"/>
  <c r="BS505" i="1"/>
  <c r="BT505" i="1"/>
  <c r="M506" i="1" a="1"/>
  <c r="M506" i="1" s="1"/>
  <c r="N506" i="1" a="1"/>
  <c r="N506" i="1" s="1"/>
  <c r="L507" i="12" s="1"/>
  <c r="R506" i="1"/>
  <c r="S506" i="1" a="1"/>
  <c r="S506" i="1" s="1"/>
  <c r="D507" i="12" s="1"/>
  <c r="T506" i="1" a="1"/>
  <c r="T506" i="1" s="1"/>
  <c r="E507" i="12" s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C506" i="1" a="1"/>
  <c r="BC506" i="1" s="1"/>
  <c r="BF506" i="1"/>
  <c r="BR506" i="1"/>
  <c r="BS506" i="1"/>
  <c r="BT506" i="1"/>
  <c r="G507" i="1"/>
  <c r="M507" i="1" a="1"/>
  <c r="M507" i="1" s="1"/>
  <c r="N507" i="1" a="1"/>
  <c r="N507" i="1" s="1"/>
  <c r="L508" i="12" s="1"/>
  <c r="R507" i="1"/>
  <c r="S507" i="1" a="1"/>
  <c r="S507" i="1" s="1"/>
  <c r="D508" i="12" s="1"/>
  <c r="T507" i="1" a="1"/>
  <c r="T507" i="1" s="1"/>
  <c r="E508" i="12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AY507" i="1"/>
  <c r="BC507" i="1" a="1"/>
  <c r="BC507" i="1" s="1"/>
  <c r="BF507" i="1"/>
  <c r="BR507" i="1"/>
  <c r="BS507" i="1"/>
  <c r="BT507" i="1"/>
  <c r="F514" i="13"/>
  <c r="F516" i="13"/>
  <c r="F518" i="13"/>
  <c r="F521" i="13"/>
  <c r="F522" i="13"/>
  <c r="F523" i="13"/>
  <c r="F524" i="13"/>
  <c r="F525" i="13"/>
  <c r="F526" i="13"/>
  <c r="F527" i="13"/>
  <c r="F528" i="13"/>
  <c r="F529" i="13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 s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 s="1"/>
  <c r="N471" i="1" a="1"/>
  <c r="N471" i="1" s="1"/>
  <c r="L469" i="12" s="1"/>
  <c r="R471" i="1"/>
  <c r="S469" i="12" s="1"/>
  <c r="S471" i="1" a="1"/>
  <c r="S471" i="1" s="1"/>
  <c r="D469" i="12" s="1"/>
  <c r="T471" i="1" a="1"/>
  <c r="T471" i="1" s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 s="1"/>
  <c r="N470" i="1" a="1"/>
  <c r="N470" i="1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AI447" i="1"/>
  <c r="BB447" i="1" s="1"/>
  <c r="AJ447" i="1"/>
  <c r="AK447" i="1"/>
  <c r="AL447" i="1"/>
  <c r="AO447" i="1"/>
  <c r="BD447" i="1" s="1" a="1"/>
  <c r="BD447" i="1" s="1"/>
  <c r="AP447" i="1"/>
  <c r="AQ447" i="1"/>
  <c r="AY447" i="1"/>
  <c r="BC447" i="1" a="1"/>
  <c r="BC447" i="1" s="1"/>
  <c r="BF447" i="1"/>
  <c r="BQ447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Q448" i="1"/>
  <c r="AI449" i="1"/>
  <c r="BB449" i="1" s="1"/>
  <c r="AJ449" i="1"/>
  <c r="AK449" i="1"/>
  <c r="AL449" i="1"/>
  <c r="AO449" i="1"/>
  <c r="BD449" i="1" s="1" a="1"/>
  <c r="BD449" i="1" s="1"/>
  <c r="AP449" i="1"/>
  <c r="AQ449" i="1"/>
  <c r="AY449" i="1"/>
  <c r="BC449" i="1" a="1"/>
  <c r="BC449" i="1" s="1"/>
  <c r="BF449" i="1"/>
  <c r="BQ449" i="1"/>
  <c r="AI450" i="1"/>
  <c r="AJ450" i="1" s="1"/>
  <c r="AK450" i="1"/>
  <c r="AL450" i="1"/>
  <c r="AO450" i="1"/>
  <c r="BD450" i="1" s="1" a="1"/>
  <c r="BD450" i="1" s="1"/>
  <c r="AP450" i="1"/>
  <c r="AQ450" i="1"/>
  <c r="AY450" i="1"/>
  <c r="BR450" i="1" s="1"/>
  <c r="BC450" i="1" a="1"/>
  <c r="BC450" i="1" s="1"/>
  <c r="BF450" i="1"/>
  <c r="BQ450" i="1"/>
  <c r="AI451" i="1"/>
  <c r="BB451" i="1" s="1"/>
  <c r="AJ451" i="1"/>
  <c r="AK451" i="1"/>
  <c r="AL451" i="1"/>
  <c r="AO451" i="1"/>
  <c r="BD451" i="1" s="1" a="1"/>
  <c r="BD451" i="1" s="1"/>
  <c r="AP451" i="1"/>
  <c r="AQ451" i="1"/>
  <c r="AY451" i="1"/>
  <c r="BC451" i="1" a="1"/>
  <c r="BC451" i="1" s="1"/>
  <c r="BF451" i="1"/>
  <c r="BQ451" i="1"/>
  <c r="AI452" i="1"/>
  <c r="BB452" i="1" s="1"/>
  <c r="AJ452" i="1"/>
  <c r="AK452" i="1"/>
  <c r="AL452" i="1"/>
  <c r="AO452" i="1"/>
  <c r="BD452" i="1" s="1" a="1"/>
  <c r="BD452" i="1" s="1"/>
  <c r="AP452" i="1"/>
  <c r="AQ452" i="1"/>
  <c r="AY452" i="1"/>
  <c r="BC452" i="1" a="1"/>
  <c r="BC452" i="1" s="1"/>
  <c r="BF452" i="1"/>
  <c r="BQ452" i="1"/>
  <c r="AI453" i="1"/>
  <c r="AJ453" i="1" s="1"/>
  <c r="AK453" i="1"/>
  <c r="AL453" i="1"/>
  <c r="AO453" i="1"/>
  <c r="BD453" i="1" s="1" a="1"/>
  <c r="BD453" i="1" s="1"/>
  <c r="AP453" i="1"/>
  <c r="AQ453" i="1"/>
  <c r="AY453" i="1"/>
  <c r="BR453" i="1" s="1"/>
  <c r="BC453" i="1" a="1"/>
  <c r="BC453" i="1" s="1"/>
  <c r="BF453" i="1"/>
  <c r="BQ453" i="1"/>
  <c r="AI454" i="1"/>
  <c r="BB454" i="1" s="1"/>
  <c r="AK454" i="1"/>
  <c r="AL454" i="1"/>
  <c r="AO454" i="1"/>
  <c r="BD454" i="1" s="1" a="1"/>
  <c r="BD454" i="1" s="1"/>
  <c r="AP454" i="1"/>
  <c r="AQ454" i="1"/>
  <c r="AY454" i="1"/>
  <c r="BC454" i="1" a="1"/>
  <c r="BC454" i="1" s="1"/>
  <c r="BF454" i="1"/>
  <c r="BQ454" i="1"/>
  <c r="AI455" i="1"/>
  <c r="BB455" i="1" s="1"/>
  <c r="AK455" i="1"/>
  <c r="AL455" i="1"/>
  <c r="AO455" i="1"/>
  <c r="BD455" i="1" s="1" a="1"/>
  <c r="BD455" i="1" s="1"/>
  <c r="AP455" i="1"/>
  <c r="AQ455" i="1"/>
  <c r="AY455" i="1"/>
  <c r="BR455" i="1" s="1"/>
  <c r="BC455" i="1" a="1"/>
  <c r="BC455" i="1" s="1"/>
  <c r="BF455" i="1"/>
  <c r="BQ455" i="1"/>
  <c r="AI456" i="1"/>
  <c r="BB456" i="1" s="1"/>
  <c r="AJ456" i="1"/>
  <c r="AK456" i="1"/>
  <c r="AL456" i="1"/>
  <c r="AO456" i="1"/>
  <c r="BD456" i="1" s="1" a="1"/>
  <c r="BD456" i="1" s="1"/>
  <c r="AP456" i="1"/>
  <c r="AQ456" i="1"/>
  <c r="AY456" i="1"/>
  <c r="BC456" i="1" a="1"/>
  <c r="BC456" i="1" s="1"/>
  <c r="BF456" i="1"/>
  <c r="BQ456" i="1"/>
  <c r="AI457" i="1"/>
  <c r="BB457" i="1" s="1"/>
  <c r="AK457" i="1"/>
  <c r="AL457" i="1"/>
  <c r="AO457" i="1"/>
  <c r="BD457" i="1" s="1" a="1"/>
  <c r="BD457" i="1" s="1"/>
  <c r="Q546" i="11" s="1"/>
  <c r="AP457" i="1"/>
  <c r="AQ457" i="1"/>
  <c r="AY457" i="1"/>
  <c r="BR457" i="1" s="1"/>
  <c r="BC457" i="1" a="1"/>
  <c r="BC457" i="1" s="1"/>
  <c r="BF457" i="1"/>
  <c r="BQ457" i="1"/>
  <c r="AI458" i="1"/>
  <c r="BB458" i="1" s="1"/>
  <c r="AK458" i="1"/>
  <c r="AL458" i="1"/>
  <c r="AO458" i="1"/>
  <c r="BE458" i="1" s="1"/>
  <c r="AP458" i="1"/>
  <c r="AQ458" i="1"/>
  <c r="AY458" i="1"/>
  <c r="BR458" i="1" s="1"/>
  <c r="BC458" i="1" a="1"/>
  <c r="BC458" i="1" s="1"/>
  <c r="BF458" i="1"/>
  <c r="BQ458" i="1"/>
  <c r="AI459" i="1"/>
  <c r="BB459" i="1" s="1"/>
  <c r="AK459" i="1"/>
  <c r="AL459" i="1"/>
  <c r="AO459" i="1"/>
  <c r="BD459" i="1" s="1" a="1"/>
  <c r="BD459" i="1" s="1"/>
  <c r="AP459" i="1"/>
  <c r="AQ459" i="1"/>
  <c r="AY459" i="1"/>
  <c r="BR459" i="1" s="1"/>
  <c r="BC459" i="1" a="1"/>
  <c r="BC459" i="1" s="1"/>
  <c r="BF459" i="1"/>
  <c r="BQ459" i="1"/>
  <c r="AI460" i="1"/>
  <c r="BB460" i="1" s="1"/>
  <c r="AK460" i="1"/>
  <c r="AL460" i="1"/>
  <c r="AO460" i="1"/>
  <c r="BE460" i="1" s="1"/>
  <c r="AP460" i="1"/>
  <c r="AQ460" i="1"/>
  <c r="AY460" i="1"/>
  <c r="BR460" i="1" s="1"/>
  <c r="BC460" i="1" a="1"/>
  <c r="BC460" i="1" s="1"/>
  <c r="BF460" i="1"/>
  <c r="BQ460" i="1"/>
  <c r="AI461" i="1"/>
  <c r="BB461" i="1" s="1"/>
  <c r="AJ461" i="1"/>
  <c r="AK461" i="1"/>
  <c r="AL461" i="1"/>
  <c r="AO461" i="1"/>
  <c r="BD461" i="1" s="1" a="1"/>
  <c r="BD461" i="1" s="1"/>
  <c r="AP461" i="1"/>
  <c r="AQ461" i="1"/>
  <c r="AY461" i="1"/>
  <c r="BC461" i="1" a="1"/>
  <c r="BC461" i="1" s="1"/>
  <c r="BF461" i="1"/>
  <c r="BQ461" i="1"/>
  <c r="AI462" i="1"/>
  <c r="BB462" i="1" s="1"/>
  <c r="AK462" i="1"/>
  <c r="AL462" i="1"/>
  <c r="AO462" i="1"/>
  <c r="BE462" i="1" s="1"/>
  <c r="AP462" i="1"/>
  <c r="AQ462" i="1"/>
  <c r="AY462" i="1"/>
  <c r="BR462" i="1" s="1"/>
  <c r="BC462" i="1" a="1"/>
  <c r="BC462" i="1" s="1"/>
  <c r="BF462" i="1"/>
  <c r="BQ462" i="1"/>
  <c r="AI463" i="1"/>
  <c r="BB463" i="1" s="1"/>
  <c r="AJ463" i="1"/>
  <c r="AK463" i="1"/>
  <c r="AL463" i="1"/>
  <c r="AO463" i="1"/>
  <c r="BD463" i="1" s="1" a="1"/>
  <c r="BD463" i="1" s="1"/>
  <c r="AP463" i="1"/>
  <c r="AQ463" i="1"/>
  <c r="AY463" i="1"/>
  <c r="BC463" i="1" a="1"/>
  <c r="BC463" i="1" s="1"/>
  <c r="BF463" i="1"/>
  <c r="BQ463" i="1"/>
  <c r="AI464" i="1"/>
  <c r="BB464" i="1" s="1"/>
  <c r="AK464" i="1"/>
  <c r="AL464" i="1"/>
  <c r="AO464" i="1"/>
  <c r="BD464" i="1" s="1" a="1"/>
  <c r="BD464" i="1" s="1"/>
  <c r="AP464" i="1"/>
  <c r="AQ464" i="1"/>
  <c r="AY464" i="1"/>
  <c r="BR464" i="1" s="1"/>
  <c r="BC464" i="1" a="1"/>
  <c r="BC464" i="1" s="1"/>
  <c r="BF464" i="1"/>
  <c r="BQ464" i="1"/>
  <c r="AI465" i="1"/>
  <c r="AJ465" i="1" s="1"/>
  <c r="AK465" i="1"/>
  <c r="AO465" i="1"/>
  <c r="BD465" i="1" s="1" a="1"/>
  <c r="BD465" i="1" s="1"/>
  <c r="AP465" i="1"/>
  <c r="AQ465" i="1"/>
  <c r="AY465" i="1"/>
  <c r="BR465" i="1" s="1"/>
  <c r="BC465" i="1" a="1"/>
  <c r="BC465" i="1" s="1"/>
  <c r="BF465" i="1"/>
  <c r="BQ465" i="1"/>
  <c r="AI466" i="1"/>
  <c r="AJ466" i="1" s="1"/>
  <c r="AK466" i="1"/>
  <c r="AL466" i="1"/>
  <c r="AO466" i="1"/>
  <c r="BE466" i="1" s="1"/>
  <c r="AP466" i="1"/>
  <c r="AQ466" i="1"/>
  <c r="AY466" i="1"/>
  <c r="BR466" i="1" s="1"/>
  <c r="BC466" i="1" a="1"/>
  <c r="BC466" i="1" s="1"/>
  <c r="BF466" i="1"/>
  <c r="BQ466" i="1"/>
  <c r="AI467" i="1"/>
  <c r="BB467" i="1" s="1"/>
  <c r="AJ467" i="1"/>
  <c r="AK467" i="1"/>
  <c r="AL467" i="1"/>
  <c r="AO467" i="1"/>
  <c r="BD467" i="1" s="1" a="1"/>
  <c r="BD467" i="1" s="1"/>
  <c r="AP467" i="1"/>
  <c r="AQ467" i="1"/>
  <c r="AY467" i="1"/>
  <c r="BC467" i="1" a="1"/>
  <c r="BC467" i="1" s="1"/>
  <c r="BF467" i="1"/>
  <c r="BQ467" i="1"/>
  <c r="AI468" i="1"/>
  <c r="BB468" i="1" s="1"/>
  <c r="AJ468" i="1"/>
  <c r="AK468" i="1"/>
  <c r="AL468" i="1"/>
  <c r="AO468" i="1"/>
  <c r="BD468" i="1" s="1" a="1"/>
  <c r="BD468" i="1" s="1"/>
  <c r="AP468" i="1"/>
  <c r="AQ468" i="1"/>
  <c r="AY468" i="1"/>
  <c r="BC468" i="1" a="1"/>
  <c r="BC468" i="1" s="1"/>
  <c r="BF468" i="1"/>
  <c r="BQ468" i="1"/>
  <c r="AI469" i="1"/>
  <c r="AJ469" i="1" s="1"/>
  <c r="AK469" i="1"/>
  <c r="AL469" i="1"/>
  <c r="AO469" i="1"/>
  <c r="BE469" i="1" s="1"/>
  <c r="AP469" i="1"/>
  <c r="AQ469" i="1"/>
  <c r="AY469" i="1"/>
  <c r="BR469" i="1" s="1"/>
  <c r="BQ469" i="1" s="1"/>
  <c r="BC469" i="1" a="1"/>
  <c r="BC469" i="1" s="1"/>
  <c r="BF469" i="1"/>
  <c r="AI470" i="1"/>
  <c r="AJ470" i="1" s="1"/>
  <c r="AK470" i="1"/>
  <c r="AL470" i="1"/>
  <c r="AO470" i="1"/>
  <c r="BE470" i="1" s="1"/>
  <c r="AP470" i="1"/>
  <c r="AQ470" i="1"/>
  <c r="AY470" i="1"/>
  <c r="BR470" i="1" s="1"/>
  <c r="BQ470" i="1" s="1"/>
  <c r="BC470" i="1" a="1"/>
  <c r="BC470" i="1" s="1"/>
  <c r="BF470" i="1"/>
  <c r="AI472" i="1"/>
  <c r="AJ472" i="1" s="1"/>
  <c r="AK472" i="1"/>
  <c r="AL472" i="1"/>
  <c r="AO472" i="1"/>
  <c r="BE472" i="1" s="1"/>
  <c r="AP472" i="1"/>
  <c r="AQ472" i="1"/>
  <c r="AY472" i="1"/>
  <c r="BR472" i="1" s="1"/>
  <c r="BQ472" i="1" s="1"/>
  <c r="BC472" i="1" a="1"/>
  <c r="BC472" i="1" s="1"/>
  <c r="BF472" i="1"/>
  <c r="AI473" i="1"/>
  <c r="AJ473" i="1" s="1"/>
  <c r="AK473" i="1"/>
  <c r="AL473" i="1"/>
  <c r="AO473" i="1"/>
  <c r="BE473" i="1" s="1"/>
  <c r="AP473" i="1"/>
  <c r="AQ473" i="1"/>
  <c r="AY473" i="1"/>
  <c r="BR473" i="1" s="1"/>
  <c r="BC473" i="1" a="1"/>
  <c r="BC473" i="1" s="1"/>
  <c r="BF473" i="1"/>
  <c r="BQ473" i="1"/>
  <c r="AI474" i="1"/>
  <c r="BB474" i="1" s="1"/>
  <c r="AJ474" i="1"/>
  <c r="AK474" i="1"/>
  <c r="AL474" i="1"/>
  <c r="AO474" i="1"/>
  <c r="BD474" i="1" s="1" a="1"/>
  <c r="BD474" i="1" s="1"/>
  <c r="AP474" i="1"/>
  <c r="AQ474" i="1"/>
  <c r="AY474" i="1"/>
  <c r="BC474" i="1" a="1"/>
  <c r="BC474" i="1" s="1"/>
  <c r="BF474" i="1"/>
  <c r="BQ474" i="1"/>
  <c r="AI475" i="1"/>
  <c r="BB475" i="1" s="1"/>
  <c r="AJ475" i="1"/>
  <c r="AK475" i="1"/>
  <c r="AL475" i="1"/>
  <c r="AO475" i="1"/>
  <c r="BD475" i="1" s="1" a="1"/>
  <c r="BD475" i="1" s="1"/>
  <c r="AP475" i="1"/>
  <c r="AY475" i="1"/>
  <c r="BC475" i="1" a="1"/>
  <c r="BC475" i="1" s="1"/>
  <c r="BF475" i="1"/>
  <c r="BQ475" i="1"/>
  <c r="AI476" i="1"/>
  <c r="AJ476" i="1" s="1"/>
  <c r="AK476" i="1"/>
  <c r="AL476" i="1"/>
  <c r="AO476" i="1"/>
  <c r="BD476" i="1" s="1" a="1"/>
  <c r="BD476" i="1" s="1"/>
  <c r="AP476" i="1"/>
  <c r="AQ476" i="1"/>
  <c r="AY476" i="1"/>
  <c r="BR476" i="1" s="1"/>
  <c r="BC476" i="1" a="1"/>
  <c r="BC476" i="1" s="1"/>
  <c r="BF476" i="1"/>
  <c r="BQ476" i="1"/>
  <c r="AI477" i="1"/>
  <c r="AJ477" i="1" s="1"/>
  <c r="AK477" i="1"/>
  <c r="AL477" i="1"/>
  <c r="AO477" i="1"/>
  <c r="BE477" i="1" s="1"/>
  <c r="AP477" i="1"/>
  <c r="AQ477" i="1"/>
  <c r="AY477" i="1"/>
  <c r="BR477" i="1" s="1"/>
  <c r="BC477" i="1" a="1"/>
  <c r="BC477" i="1" s="1"/>
  <c r="BF477" i="1"/>
  <c r="BQ477" i="1"/>
  <c r="AI478" i="1"/>
  <c r="AJ478" i="1" s="1"/>
  <c r="AK478" i="1"/>
  <c r="AL478" i="1"/>
  <c r="AO478" i="1"/>
  <c r="BD478" i="1" s="1" a="1"/>
  <c r="BD478" i="1" s="1"/>
  <c r="AP478" i="1"/>
  <c r="AQ478" i="1"/>
  <c r="AY478" i="1"/>
  <c r="BR478" i="1" s="1"/>
  <c r="BC478" i="1" a="1"/>
  <c r="BC478" i="1" s="1"/>
  <c r="BF478" i="1"/>
  <c r="BQ478" i="1"/>
  <c r="AI479" i="1"/>
  <c r="AJ479" i="1" s="1"/>
  <c r="AK479" i="1"/>
  <c r="AL479" i="1"/>
  <c r="AO479" i="1"/>
  <c r="BD479" i="1" s="1" a="1"/>
  <c r="BD479" i="1" s="1"/>
  <c r="AP479" i="1"/>
  <c r="AQ479" i="1"/>
  <c r="AY479" i="1"/>
  <c r="BR479" i="1" s="1"/>
  <c r="BC479" i="1" a="1"/>
  <c r="BC479" i="1" s="1"/>
  <c r="BF479" i="1"/>
  <c r="BQ479" i="1"/>
  <c r="AI480" i="1"/>
  <c r="AJ480" i="1" s="1"/>
  <c r="AK480" i="1"/>
  <c r="AL480" i="1"/>
  <c r="AO480" i="1"/>
  <c r="BE480" i="1" s="1"/>
  <c r="AP480" i="1"/>
  <c r="AQ480" i="1"/>
  <c r="AY480" i="1"/>
  <c r="BR480" i="1" s="1"/>
  <c r="BC480" i="1" a="1"/>
  <c r="BC480" i="1" s="1"/>
  <c r="BF480" i="1"/>
  <c r="BQ480" i="1"/>
  <c r="AI481" i="1"/>
  <c r="BB481" i="1" s="1"/>
  <c r="AJ481" i="1"/>
  <c r="AK481" i="1"/>
  <c r="AL481" i="1"/>
  <c r="AO481" i="1"/>
  <c r="BD481" i="1" s="1" a="1"/>
  <c r="BD481" i="1" s="1"/>
  <c r="AP481" i="1"/>
  <c r="AQ481" i="1"/>
  <c r="AY481" i="1"/>
  <c r="BC481" i="1" a="1"/>
  <c r="BC481" i="1" s="1"/>
  <c r="BF481" i="1"/>
  <c r="BQ481" i="1"/>
  <c r="AI482" i="1"/>
  <c r="BB482" i="1" s="1"/>
  <c r="AJ482" i="1"/>
  <c r="AK482" i="1"/>
  <c r="AL482" i="1"/>
  <c r="AO482" i="1"/>
  <c r="BD482" i="1" s="1" a="1"/>
  <c r="BD482" i="1" s="1"/>
  <c r="AP482" i="1"/>
  <c r="AQ482" i="1"/>
  <c r="AY482" i="1"/>
  <c r="BC482" i="1" a="1"/>
  <c r="BC482" i="1" s="1"/>
  <c r="BF482" i="1"/>
  <c r="BQ482" i="1"/>
  <c r="AI483" i="1"/>
  <c r="BB483" i="1" s="1"/>
  <c r="AJ483" i="1"/>
  <c r="AK483" i="1"/>
  <c r="AL483" i="1"/>
  <c r="AO483" i="1"/>
  <c r="BE483" i="1" s="1"/>
  <c r="AP483" i="1"/>
  <c r="AQ483" i="1"/>
  <c r="AY483" i="1"/>
  <c r="BC483" i="1" a="1"/>
  <c r="BC483" i="1" s="1"/>
  <c r="BF483" i="1"/>
  <c r="BQ483" i="1"/>
  <c r="AI484" i="1"/>
  <c r="AJ484" i="1" s="1"/>
  <c r="AK484" i="1"/>
  <c r="AL484" i="1"/>
  <c r="AO484" i="1"/>
  <c r="BD484" i="1" s="1" a="1"/>
  <c r="BD484" i="1" s="1"/>
  <c r="AP484" i="1"/>
  <c r="AQ484" i="1"/>
  <c r="AY484" i="1"/>
  <c r="BR484" i="1" s="1"/>
  <c r="BC484" i="1" a="1"/>
  <c r="BC484" i="1" s="1"/>
  <c r="BF484" i="1"/>
  <c r="BQ484" i="1"/>
  <c r="AI485" i="1"/>
  <c r="BB485" i="1" s="1"/>
  <c r="AJ485" i="1"/>
  <c r="AK485" i="1"/>
  <c r="AL485" i="1"/>
  <c r="AO485" i="1"/>
  <c r="BD485" i="1" s="1" a="1"/>
  <c r="BD485" i="1" s="1"/>
  <c r="AP485" i="1"/>
  <c r="AQ485" i="1"/>
  <c r="AY485" i="1"/>
  <c r="BC485" i="1" a="1"/>
  <c r="BC485" i="1" s="1"/>
  <c r="BF485" i="1"/>
  <c r="BQ485" i="1"/>
  <c r="AI486" i="1"/>
  <c r="AJ486" i="1" s="1"/>
  <c r="AK486" i="1"/>
  <c r="AL486" i="1"/>
  <c r="AO486" i="1"/>
  <c r="BE486" i="1" s="1"/>
  <c r="AP486" i="1"/>
  <c r="AQ486" i="1"/>
  <c r="AY486" i="1"/>
  <c r="BR486" i="1" s="1"/>
  <c r="BC486" i="1" a="1"/>
  <c r="BC486" i="1" s="1"/>
  <c r="BF486" i="1"/>
  <c r="BQ486" i="1"/>
  <c r="AI487" i="1"/>
  <c r="AJ487" i="1" s="1"/>
  <c r="AK487" i="1"/>
  <c r="AL487" i="1"/>
  <c r="AO487" i="1"/>
  <c r="BD487" i="1" s="1" a="1"/>
  <c r="BD487" i="1" s="1"/>
  <c r="AP487" i="1"/>
  <c r="AQ487" i="1"/>
  <c r="AY487" i="1"/>
  <c r="BR487" i="1" s="1"/>
  <c r="BQ487" i="1" s="1"/>
  <c r="BC487" i="1" a="1"/>
  <c r="BC487" i="1" s="1"/>
  <c r="BF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 s="1"/>
  <c r="N452" i="1" a="1"/>
  <c r="N452" i="1" s="1"/>
  <c r="M453" i="1" a="1"/>
  <c r="M453" i="1" s="1"/>
  <c r="N453" i="1" a="1"/>
  <c r="N453" i="1" s="1"/>
  <c r="M454" i="1" a="1"/>
  <c r="M454" i="1" s="1"/>
  <c r="N454" i="1" a="1"/>
  <c r="N454" i="1" s="1"/>
  <c r="M455" i="1" a="1"/>
  <c r="M455" i="1" s="1"/>
  <c r="N455" i="1" a="1"/>
  <c r="N455" i="1" s="1"/>
  <c r="M456" i="1" a="1"/>
  <c r="M456" i="1" s="1"/>
  <c r="N456" i="1" a="1"/>
  <c r="N456" i="1" s="1"/>
  <c r="AM457" i="1"/>
  <c r="AN457" i="1"/>
  <c r="M458" i="1" a="1"/>
  <c r="M458" i="1" s="1"/>
  <c r="N458" i="1" a="1"/>
  <c r="N458" i="1" s="1"/>
  <c r="AM459" i="1"/>
  <c r="AN459" i="1"/>
  <c r="AM460" i="1"/>
  <c r="AN460" i="1"/>
  <c r="M461" i="1" a="1"/>
  <c r="M461" i="1" s="1"/>
  <c r="N461" i="1" a="1"/>
  <c r="N461" i="1" s="1"/>
  <c r="M462" i="1" a="1"/>
  <c r="M462" i="1" s="1"/>
  <c r="N462" i="1" a="1"/>
  <c r="N462" i="1" s="1"/>
  <c r="M463" i="1" a="1"/>
  <c r="M463" i="1" s="1"/>
  <c r="F461" i="13" s="1"/>
  <c r="N463" i="1" a="1"/>
  <c r="N463" i="1" s="1"/>
  <c r="M464" i="1" a="1"/>
  <c r="M464" i="1" s="1"/>
  <c r="N464" i="1" a="1"/>
  <c r="N464" i="1" s="1"/>
  <c r="M466" i="1" a="1"/>
  <c r="M466" i="1" s="1"/>
  <c r="F464" i="13" s="1"/>
  <c r="N466" i="1" a="1"/>
  <c r="N466" i="1" s="1"/>
  <c r="M467" i="1" a="1"/>
  <c r="M467" i="1" s="1"/>
  <c r="N467" i="1" a="1"/>
  <c r="N467" i="1" s="1"/>
  <c r="M468" i="1" a="1"/>
  <c r="M468" i="1" s="1"/>
  <c r="N468" i="1" a="1"/>
  <c r="N468" i="1" s="1"/>
  <c r="AM469" i="1"/>
  <c r="AN469" i="1"/>
  <c r="AM472" i="1"/>
  <c r="AN472" i="1"/>
  <c r="M473" i="1" a="1"/>
  <c r="M473" i="1" s="1"/>
  <c r="N473" i="1" a="1"/>
  <c r="N473" i="1" s="1"/>
  <c r="L471" i="12" s="1"/>
  <c r="M474" i="1" a="1"/>
  <c r="M474" i="1" s="1"/>
  <c r="G565" i="11" s="1"/>
  <c r="N474" i="1" a="1"/>
  <c r="N474" i="1" s="1"/>
  <c r="L472" i="12" s="1"/>
  <c r="M476" i="1" a="1"/>
  <c r="M476" i="1" s="1"/>
  <c r="G567" i="11" s="1"/>
  <c r="N476" i="1" a="1"/>
  <c r="N476" i="1" s="1"/>
  <c r="L474" i="12" s="1"/>
  <c r="K475" i="12"/>
  <c r="L475" i="12"/>
  <c r="M477" i="1" a="1"/>
  <c r="M477" i="1" s="1"/>
  <c r="N477" i="1" a="1"/>
  <c r="N477" i="1" s="1"/>
  <c r="AM478" i="1"/>
  <c r="AN478" i="1"/>
  <c r="AM479" i="1"/>
  <c r="AN479" i="1"/>
  <c r="AM480" i="1"/>
  <c r="AN480" i="1"/>
  <c r="M481" i="1" a="1"/>
  <c r="M481" i="1" s="1"/>
  <c r="F479" i="13" s="1"/>
  <c r="N481" i="1" a="1"/>
  <c r="N481" i="1" s="1"/>
  <c r="M482" i="1" a="1"/>
  <c r="M482" i="1" s="1"/>
  <c r="F480" i="13" s="1"/>
  <c r="N482" i="1" a="1"/>
  <c r="N482" i="1" s="1"/>
  <c r="M483" i="1" a="1"/>
  <c r="M483" i="1" s="1"/>
  <c r="N483" i="1" a="1"/>
  <c r="N483" i="1" s="1"/>
  <c r="L498" i="12"/>
  <c r="A490" i="1"/>
  <c r="A491" i="1"/>
  <c r="A492" i="1"/>
  <c r="R447" i="1"/>
  <c r="S447" i="1" a="1"/>
  <c r="S447" i="1" s="1"/>
  <c r="T447" i="1" a="1"/>
  <c r="T447" i="1" s="1"/>
  <c r="U447" i="1"/>
  <c r="R448" i="1"/>
  <c r="S448" i="1" a="1"/>
  <c r="S448" i="1" s="1"/>
  <c r="T448" i="1" a="1"/>
  <c r="T448" i="1" s="1"/>
  <c r="U448" i="1"/>
  <c r="R449" i="1"/>
  <c r="S449" i="1" a="1"/>
  <c r="S449" i="1" s="1"/>
  <c r="T449" i="1" a="1"/>
  <c r="T449" i="1" s="1"/>
  <c r="U449" i="1"/>
  <c r="R450" i="1"/>
  <c r="S447" i="12" s="1"/>
  <c r="S450" i="1" a="1"/>
  <c r="S450" i="1" s="1"/>
  <c r="T450" i="1" a="1"/>
  <c r="T450" i="1" s="1"/>
  <c r="U450" i="1"/>
  <c r="R451" i="1"/>
  <c r="S451" i="1" a="1"/>
  <c r="S451" i="1" s="1"/>
  <c r="T451" i="1" a="1"/>
  <c r="T451" i="1" s="1"/>
  <c r="U451" i="1"/>
  <c r="R452" i="1"/>
  <c r="S452" i="1" a="1"/>
  <c r="S452" i="1" s="1"/>
  <c r="T452" i="1" a="1"/>
  <c r="T452" i="1" s="1"/>
  <c r="U452" i="1"/>
  <c r="R454" i="1"/>
  <c r="S454" i="1" a="1"/>
  <c r="S454" i="1" s="1"/>
  <c r="T454" i="1" a="1"/>
  <c r="T454" i="1" s="1"/>
  <c r="U454" i="1"/>
  <c r="R455" i="1"/>
  <c r="S452" i="12" s="1"/>
  <c r="S455" i="1" a="1"/>
  <c r="S455" i="1" s="1"/>
  <c r="T455" i="1" a="1"/>
  <c r="T455" i="1" s="1"/>
  <c r="U455" i="1"/>
  <c r="R456" i="1"/>
  <c r="S456" i="1" a="1"/>
  <c r="S456" i="1" s="1"/>
  <c r="T456" i="1" a="1"/>
  <c r="T456" i="1" s="1"/>
  <c r="U456" i="1"/>
  <c r="R457" i="1"/>
  <c r="S454" i="12" s="1"/>
  <c r="S457" i="1" a="1"/>
  <c r="S457" i="1" s="1"/>
  <c r="T457" i="1" a="1"/>
  <c r="T457" i="1" s="1"/>
  <c r="U457" i="1"/>
  <c r="R458" i="1"/>
  <c r="S455" i="12" s="1"/>
  <c r="S458" i="1" a="1"/>
  <c r="S458" i="1" s="1"/>
  <c r="T458" i="1" a="1"/>
  <c r="T458" i="1" s="1"/>
  <c r="U458" i="1"/>
  <c r="R459" i="1"/>
  <c r="S456" i="12" s="1"/>
  <c r="S459" i="1" a="1"/>
  <c r="S459" i="1" s="1"/>
  <c r="T459" i="1" a="1"/>
  <c r="T459" i="1" s="1"/>
  <c r="U459" i="1"/>
  <c r="R461" i="1"/>
  <c r="S461" i="1" a="1"/>
  <c r="S461" i="1" s="1"/>
  <c r="T461" i="1" a="1"/>
  <c r="T461" i="1" s="1"/>
  <c r="U461" i="1"/>
  <c r="R462" i="1"/>
  <c r="S459" i="12" s="1"/>
  <c r="S462" i="1" a="1"/>
  <c r="S462" i="1" s="1"/>
  <c r="T462" i="1" a="1"/>
  <c r="T462" i="1" s="1"/>
  <c r="U462" i="1"/>
  <c r="R463" i="1"/>
  <c r="S463" i="1" a="1"/>
  <c r="S463" i="1" s="1"/>
  <c r="T463" i="1" a="1"/>
  <c r="T463" i="1" s="1"/>
  <c r="U463" i="1"/>
  <c r="R464" i="1"/>
  <c r="S461" i="12" s="1"/>
  <c r="S464" i="1" a="1"/>
  <c r="S464" i="1" s="1"/>
  <c r="T464" i="1" a="1"/>
  <c r="T464" i="1" s="1"/>
  <c r="U464" i="1"/>
  <c r="R466" i="1"/>
  <c r="S463" i="12" s="1"/>
  <c r="S466" i="1" a="1"/>
  <c r="S466" i="1" s="1"/>
  <c r="T466" i="1" a="1"/>
  <c r="T466" i="1" s="1"/>
  <c r="U466" i="1"/>
  <c r="R467" i="1"/>
  <c r="S467" i="1" a="1"/>
  <c r="S467" i="1" s="1"/>
  <c r="D464" i="12" s="1"/>
  <c r="T467" i="1" a="1"/>
  <c r="T467" i="1" s="1"/>
  <c r="U467" i="1"/>
  <c r="R468" i="1"/>
  <c r="S468" i="1" a="1"/>
  <c r="S468" i="1" s="1"/>
  <c r="D465" i="12" s="1"/>
  <c r="T468" i="1" a="1"/>
  <c r="T468" i="1" s="1"/>
  <c r="U468" i="1"/>
  <c r="R469" i="1"/>
  <c r="S466" i="12" s="1"/>
  <c r="S469" i="1" a="1"/>
  <c r="S469" i="1" s="1"/>
  <c r="T469" i="1" a="1"/>
  <c r="T469" i="1" s="1"/>
  <c r="U469" i="1"/>
  <c r="D467" i="12"/>
  <c r="E467" i="12"/>
  <c r="R470" i="1"/>
  <c r="S468" i="12" s="1"/>
  <c r="S470" i="1" a="1"/>
  <c r="S470" i="1" s="1"/>
  <c r="T470" i="1" a="1"/>
  <c r="T470" i="1" s="1"/>
  <c r="U470" i="1"/>
  <c r="R473" i="1"/>
  <c r="S471" i="12" s="1"/>
  <c r="S473" i="1" a="1"/>
  <c r="S473" i="1" s="1"/>
  <c r="T473" i="1" a="1"/>
  <c r="T473" i="1" s="1"/>
  <c r="U473" i="1"/>
  <c r="R474" i="1"/>
  <c r="S474" i="1" a="1"/>
  <c r="S474" i="1" s="1"/>
  <c r="T474" i="1" a="1"/>
  <c r="T474" i="1" s="1"/>
  <c r="U474" i="1"/>
  <c r="R475" i="1"/>
  <c r="S475" i="1" a="1"/>
  <c r="S475" i="1" s="1"/>
  <c r="T475" i="1" a="1"/>
  <c r="T475" i="1" s="1"/>
  <c r="U475" i="1"/>
  <c r="R476" i="1"/>
  <c r="S474" i="12" s="1"/>
  <c r="S476" i="1" a="1"/>
  <c r="S476" i="1" s="1"/>
  <c r="T476" i="1" a="1"/>
  <c r="T476" i="1" s="1"/>
  <c r="U476" i="1"/>
  <c r="D475" i="12"/>
  <c r="E475" i="12"/>
  <c r="R477" i="1"/>
  <c r="S476" i="12" s="1"/>
  <c r="S477" i="1" a="1"/>
  <c r="S477" i="1" s="1"/>
  <c r="T477" i="1" a="1"/>
  <c r="T477" i="1" s="1"/>
  <c r="E476" i="12" s="1"/>
  <c r="U477" i="1"/>
  <c r="D477" i="12"/>
  <c r="E477" i="12"/>
  <c r="D480" i="12"/>
  <c r="E480" i="12"/>
  <c r="R480" i="1"/>
  <c r="S481" i="12" s="1"/>
  <c r="S480" i="1" a="1"/>
  <c r="S480" i="1" s="1"/>
  <c r="T480" i="1" a="1"/>
  <c r="T480" i="1" s="1"/>
  <c r="U480" i="1"/>
  <c r="R481" i="1"/>
  <c r="S481" i="1" a="1"/>
  <c r="S481" i="1" s="1"/>
  <c r="T481" i="1" a="1"/>
  <c r="T481" i="1" s="1"/>
  <c r="U481" i="1"/>
  <c r="R482" i="1"/>
  <c r="S482" i="1" a="1"/>
  <c r="S482" i="1" s="1"/>
  <c r="T482" i="1" a="1"/>
  <c r="T482" i="1" s="1"/>
  <c r="U482" i="1"/>
  <c r="R483" i="1"/>
  <c r="S483" i="1" a="1"/>
  <c r="S483" i="1" s="1"/>
  <c r="T483" i="1" a="1"/>
  <c r="T483" i="1" s="1"/>
  <c r="U483" i="1"/>
  <c r="D485" i="12"/>
  <c r="E485" i="12"/>
  <c r="R485" i="1"/>
  <c r="S485" i="1" a="1"/>
  <c r="S485" i="1" s="1"/>
  <c r="T485" i="1" a="1"/>
  <c r="T485" i="1" s="1"/>
  <c r="E486" i="12" s="1"/>
  <c r="U485" i="1"/>
  <c r="S487" i="12"/>
  <c r="S486" i="1" a="1"/>
  <c r="S486" i="1" s="1"/>
  <c r="T486" i="1" a="1"/>
  <c r="T486" i="1" s="1"/>
  <c r="U486" i="1"/>
  <c r="D490" i="12"/>
  <c r="E490" i="12"/>
  <c r="R446" i="1"/>
  <c r="S443" i="12" s="1"/>
  <c r="S446" i="1" a="1"/>
  <c r="S446" i="1" s="1"/>
  <c r="D443" i="12" s="1"/>
  <c r="T446" i="1" a="1"/>
  <c r="T446" i="1" s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 s="1"/>
  <c r="N406" i="1" a="1"/>
  <c r="N406" i="1" s="1"/>
  <c r="L403" i="12" s="1"/>
  <c r="M407" i="1" a="1"/>
  <c r="M407" i="1" s="1"/>
  <c r="N407" i="1" a="1"/>
  <c r="N407" i="1" s="1"/>
  <c r="L404" i="12" s="1"/>
  <c r="M408" i="1" a="1"/>
  <c r="M408" i="1" s="1"/>
  <c r="N408" i="1" a="1"/>
  <c r="N408" i="1" s="1"/>
  <c r="L405" i="12" s="1"/>
  <c r="M409" i="1" a="1"/>
  <c r="M409" i="1" s="1"/>
  <c r="M410" i="1" a="1"/>
  <c r="M410" i="1" s="1"/>
  <c r="N410" i="1" a="1"/>
  <c r="N410" i="1" s="1"/>
  <c r="L407" i="12" s="1"/>
  <c r="M412" i="1" a="1"/>
  <c r="M412" i="1" s="1"/>
  <c r="N412" i="1" a="1"/>
  <c r="N412" i="1" s="1"/>
  <c r="L409" i="12" s="1"/>
  <c r="M413" i="1" a="1"/>
  <c r="M413" i="1" s="1"/>
  <c r="N413" i="1" a="1"/>
  <c r="N413" i="1" s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 s="1"/>
  <c r="N416" i="1" a="1"/>
  <c r="N416" i="1" s="1"/>
  <c r="L413" i="12" s="1"/>
  <c r="M417" i="1" a="1"/>
  <c r="M417" i="1" s="1"/>
  <c r="N417" i="1" a="1"/>
  <c r="N417" i="1" s="1"/>
  <c r="L414" i="12" s="1"/>
  <c r="M418" i="1" a="1"/>
  <c r="M418" i="1" s="1"/>
  <c r="N418" i="1" a="1"/>
  <c r="N418" i="1" s="1"/>
  <c r="L415" i="12" s="1"/>
  <c r="M419" i="1" a="1"/>
  <c r="M419" i="1" s="1"/>
  <c r="N419" i="1" a="1"/>
  <c r="N419" i="1" s="1"/>
  <c r="L416" i="12" s="1"/>
  <c r="M421" i="1" a="1"/>
  <c r="M421" i="1" s="1"/>
  <c r="N421" i="1" a="1"/>
  <c r="N421" i="1" s="1"/>
  <c r="L418" i="12" s="1"/>
  <c r="M422" i="1" a="1"/>
  <c r="M422" i="1" s="1"/>
  <c r="N422" i="1" a="1"/>
  <c r="N422" i="1" s="1"/>
  <c r="L419" i="12" s="1"/>
  <c r="M423" i="1" a="1"/>
  <c r="M423" i="1" s="1"/>
  <c r="N423" i="1" a="1"/>
  <c r="N423" i="1" s="1"/>
  <c r="L420" i="12" s="1"/>
  <c r="M424" i="1" a="1"/>
  <c r="M424" i="1" s="1"/>
  <c r="N424" i="1" a="1"/>
  <c r="N424" i="1" s="1"/>
  <c r="L421" i="12" s="1"/>
  <c r="M425" i="1" a="1"/>
  <c r="M425" i="1" s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 s="1"/>
  <c r="N432" i="1" a="1"/>
  <c r="N432" i="1" s="1"/>
  <c r="L429" i="12" s="1"/>
  <c r="M437" i="1" a="1"/>
  <c r="M437" i="1" s="1"/>
  <c r="N437" i="1" a="1"/>
  <c r="N437" i="1" s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 s="1"/>
  <c r="L437" i="12" s="1"/>
  <c r="M447" i="1" a="1"/>
  <c r="M447" i="1" s="1"/>
  <c r="F445" i="13" s="1"/>
  <c r="N447" i="1" a="1"/>
  <c r="N447" i="1" s="1"/>
  <c r="L444" i="12" s="1"/>
  <c r="M448" i="1" a="1"/>
  <c r="M448" i="1" s="1"/>
  <c r="G537" i="11" s="1"/>
  <c r="N448" i="1" a="1"/>
  <c r="N448" i="1" s="1"/>
  <c r="L445" i="12" s="1"/>
  <c r="M449" i="1" a="1"/>
  <c r="M449" i="1" s="1"/>
  <c r="G538" i="11" s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 s="1"/>
  <c r="G540" i="11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 s="1"/>
  <c r="AM364" i="1" s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 s="1"/>
  <c r="AM368" i="1" s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 s="1"/>
  <c r="M373" i="1" a="1"/>
  <c r="M373" i="1" s="1"/>
  <c r="N373" i="1" a="1"/>
  <c r="N373" i="1" s="1"/>
  <c r="L370" i="12" s="1"/>
  <c r="M374" i="1" a="1"/>
  <c r="M374" i="1" s="1"/>
  <c r="AM374" i="1" s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 s="1"/>
  <c r="AM381" i="1" s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 s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 s="1"/>
  <c r="L391" i="12" s="1"/>
  <c r="M395" i="1" a="1"/>
  <c r="M395" i="1" s="1"/>
  <c r="N395" i="1" a="1"/>
  <c r="N395" i="1" s="1"/>
  <c r="L392" i="12" s="1"/>
  <c r="M396" i="1" a="1"/>
  <c r="M396" i="1" s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BD304" i="1" s="1" a="1"/>
  <c r="BD304" i="1" s="1"/>
  <c r="AP304" i="1"/>
  <c r="AQ304" i="1"/>
  <c r="BC304" i="1" a="1"/>
  <c r="BC304" i="1" s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BR346" i="1" s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M172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M18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M18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90" i="1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201" i="11" s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203" i="11" s="1"/>
  <c r="AL134" i="1"/>
  <c r="AO134" i="1"/>
  <c r="BD134" i="1" s="1" a="1"/>
  <c r="BD134" i="1" s="1"/>
  <c r="AP134" i="1"/>
  <c r="M203" i="11" s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M214" i="11" s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M215" i="11" s="1"/>
  <c r="AQ138" i="1"/>
  <c r="BC138" i="1" a="1"/>
  <c r="BC138" i="1" s="1"/>
  <c r="BF138" i="1"/>
  <c r="BR138" i="1"/>
  <c r="BS138" i="1"/>
  <c r="BB139" i="1"/>
  <c r="AK139" i="1"/>
  <c r="K216" i="11" s="1"/>
  <c r="AL139" i="1"/>
  <c r="AO139" i="1"/>
  <c r="AP139" i="1"/>
  <c r="M216" i="11" s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219" i="11" s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K221" i="11" s="1"/>
  <c r="AL145" i="1"/>
  <c r="AO145" i="1"/>
  <c r="BE145" i="1" s="1"/>
  <c r="AP145" i="1"/>
  <c r="M221" i="11" s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223" i="11" s="1"/>
  <c r="AL147" i="1"/>
  <c r="AO147" i="1"/>
  <c r="BE147" i="1" s="1"/>
  <c r="AP147" i="1"/>
  <c r="M223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224" i="11" s="1"/>
  <c r="AL148" i="1"/>
  <c r="AO148" i="1"/>
  <c r="BD148" i="1" s="1" a="1"/>
  <c r="BD148" i="1" s="1"/>
  <c r="AP148" i="1"/>
  <c r="M224" i="11" s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226" i="11" s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228" i="11" s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M22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231" i="11" s="1"/>
  <c r="AL156" i="1"/>
  <c r="AO156" i="1"/>
  <c r="BE156" i="1" s="1"/>
  <c r="AP156" i="1"/>
  <c r="M23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234" i="11" s="1"/>
  <c r="AL159" i="1"/>
  <c r="AO159" i="1"/>
  <c r="BD159" i="1" s="1" a="1"/>
  <c r="BD159" i="1" s="1"/>
  <c r="AP159" i="1"/>
  <c r="M234" i="11" s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M238" i="11" s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K239" i="11" s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K176" i="11"/>
  <c r="M176" i="11"/>
  <c r="K180" i="11"/>
  <c r="K181" i="11"/>
  <c r="M181" i="11"/>
  <c r="K183" i="11"/>
  <c r="M183" i="11"/>
  <c r="K184" i="11"/>
  <c r="M184" i="11"/>
  <c r="K185" i="11"/>
  <c r="M191" i="11"/>
  <c r="K192" i="11"/>
  <c r="M192" i="11"/>
  <c r="M193" i="11"/>
  <c r="K195" i="11"/>
  <c r="M195" i="11"/>
  <c r="K197" i="11"/>
  <c r="M197" i="11"/>
  <c r="K198" i="11"/>
  <c r="K200" i="11"/>
  <c r="M200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5" i="11"/>
  <c r="M218" i="11"/>
  <c r="K222" i="11"/>
  <c r="M222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H543" i="11"/>
  <c r="I543" i="11"/>
  <c r="J543" i="11"/>
  <c r="K543" i="11"/>
  <c r="M543" i="11"/>
  <c r="O543" i="11"/>
  <c r="Q543" i="11"/>
  <c r="A544" i="11"/>
  <c r="B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E553" i="11"/>
  <c r="F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D569" i="11"/>
  <c r="E569" i="11"/>
  <c r="F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M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M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M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B499" i="1" l="1"/>
  <c r="AJ499" i="1"/>
  <c r="BB497" i="1"/>
  <c r="AJ497" i="1"/>
  <c r="BB494" i="1"/>
  <c r="AJ494" i="1"/>
  <c r="BD497" i="1" a="1"/>
  <c r="BD497" i="1" s="1"/>
  <c r="BB493" i="1"/>
  <c r="L526" i="12"/>
  <c r="AN525" i="1"/>
  <c r="K528" i="12"/>
  <c r="AM527" i="1"/>
  <c r="F542" i="13"/>
  <c r="AM544" i="1"/>
  <c r="L510" i="12"/>
  <c r="AN509" i="1"/>
  <c r="AM538" i="1"/>
  <c r="F536" i="13"/>
  <c r="BD499" i="1" a="1"/>
  <c r="BD499" i="1" s="1"/>
  <c r="K525" i="12"/>
  <c r="AM524" i="1"/>
  <c r="K529" i="12"/>
  <c r="AM528" i="1"/>
  <c r="F533" i="13"/>
  <c r="AM535" i="1"/>
  <c r="F539" i="13"/>
  <c r="AM541" i="1"/>
  <c r="BE534" i="1"/>
  <c r="BE537" i="1"/>
  <c r="AJ534" i="1"/>
  <c r="BE526" i="1"/>
  <c r="BB524" i="1"/>
  <c r="BE518" i="1"/>
  <c r="BE512" i="1"/>
  <c r="AN495" i="1"/>
  <c r="L496" i="12"/>
  <c r="AM506" i="1"/>
  <c r="K507" i="12"/>
  <c r="BD500" i="1" a="1"/>
  <c r="BD500" i="1" s="1"/>
  <c r="BD490" i="1" a="1"/>
  <c r="BD490" i="1" s="1"/>
  <c r="BD489" i="1" a="1"/>
  <c r="BD489" i="1" s="1"/>
  <c r="BE488" i="1"/>
  <c r="BE626" i="1"/>
  <c r="AM507" i="1"/>
  <c r="K508" i="12"/>
  <c r="AM505" i="1"/>
  <c r="K506" i="12"/>
  <c r="BE503" i="1"/>
  <c r="BB501" i="1"/>
  <c r="BE498" i="1"/>
  <c r="BD496" i="1" a="1"/>
  <c r="BD496" i="1" s="1"/>
  <c r="BD494" i="1" a="1"/>
  <c r="BD494" i="1" s="1"/>
  <c r="AM508" i="1"/>
  <c r="K509" i="12"/>
  <c r="AM509" i="1"/>
  <c r="K510" i="12"/>
  <c r="AM510" i="1"/>
  <c r="K511" i="12"/>
  <c r="AN510" i="1"/>
  <c r="L511" i="12"/>
  <c r="AM511" i="1"/>
  <c r="K512" i="12"/>
  <c r="AN511" i="1"/>
  <c r="L512" i="12"/>
  <c r="AM514" i="1"/>
  <c r="K515" i="12"/>
  <c r="AN514" i="1"/>
  <c r="L515" i="12"/>
  <c r="AN515" i="1"/>
  <c r="L516" i="12"/>
  <c r="AM516" i="1"/>
  <c r="K517" i="12"/>
  <c r="AN516" i="1"/>
  <c r="L517" i="12"/>
  <c r="AN517" i="1"/>
  <c r="L518" i="12"/>
  <c r="AN519" i="1"/>
  <c r="L520" i="12"/>
  <c r="AN520" i="1"/>
  <c r="L521" i="12"/>
  <c r="AN522" i="1"/>
  <c r="L523" i="12"/>
  <c r="AN524" i="1"/>
  <c r="L525" i="12"/>
  <c r="AN527" i="1"/>
  <c r="L528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M368" i="11"/>
  <c r="BD504" i="1" a="1"/>
  <c r="BD504" i="1" s="1"/>
  <c r="F489" i="13"/>
  <c r="AM491" i="1"/>
  <c r="AM515" i="1"/>
  <c r="F513" i="13"/>
  <c r="L505" i="12"/>
  <c r="AN504" i="1"/>
  <c r="F496" i="13"/>
  <c r="K499" i="12"/>
  <c r="F494" i="13"/>
  <c r="K497" i="12"/>
  <c r="AN508" i="1"/>
  <c r="AM521" i="1"/>
  <c r="F519" i="13"/>
  <c r="AM522" i="1"/>
  <c r="F520" i="13"/>
  <c r="AN512" i="1"/>
  <c r="F515" i="13"/>
  <c r="AM517" i="1"/>
  <c r="AM519" i="1"/>
  <c r="F517" i="13"/>
  <c r="BD501" i="1" a="1"/>
  <c r="BD501" i="1" s="1"/>
  <c r="BB489" i="1"/>
  <c r="BE541" i="1"/>
  <c r="BE532" i="1"/>
  <c r="BE523" i="1"/>
  <c r="BE521" i="1"/>
  <c r="BE540" i="1"/>
  <c r="BE535" i="1"/>
  <c r="BE531" i="1"/>
  <c r="BE495" i="1"/>
  <c r="BB514" i="1"/>
  <c r="BE509" i="1"/>
  <c r="L499" i="12"/>
  <c r="AN498" i="1"/>
  <c r="L497" i="12"/>
  <c r="AN496" i="1"/>
  <c r="F493" i="13"/>
  <c r="K496" i="12"/>
  <c r="AN499" i="1"/>
  <c r="L500" i="12"/>
  <c r="F488" i="13"/>
  <c r="AM490" i="1"/>
  <c r="BE502" i="1"/>
  <c r="BE491" i="1"/>
  <c r="BB488" i="1"/>
  <c r="AJ516" i="1"/>
  <c r="BB516" i="1"/>
  <c r="BD514" i="1" a="1"/>
  <c r="BD514" i="1" s="1"/>
  <c r="BE514" i="1"/>
  <c r="K501" i="12"/>
  <c r="BD506" i="1" a="1"/>
  <c r="BD506" i="1" s="1"/>
  <c r="AM500" i="1"/>
  <c r="AM492" i="1"/>
  <c r="BB491" i="1"/>
  <c r="BD627" i="1" a="1"/>
  <c r="BD627" i="1" s="1"/>
  <c r="BE627" i="1"/>
  <c r="BE625" i="1"/>
  <c r="BE528" i="1"/>
  <c r="BE525" i="1"/>
  <c r="BE522" i="1"/>
  <c r="AJ522" i="1"/>
  <c r="BB522" i="1"/>
  <c r="BD520" i="1" a="1"/>
  <c r="BD520" i="1" s="1"/>
  <c r="BE520" i="1"/>
  <c r="BE519" i="1"/>
  <c r="BE516" i="1"/>
  <c r="BD510" i="1" a="1"/>
  <c r="BD510" i="1" s="1"/>
  <c r="BE510" i="1"/>
  <c r="AJ510" i="1"/>
  <c r="BB510" i="1"/>
  <c r="BD539" i="1" a="1"/>
  <c r="BD539" i="1" s="1"/>
  <c r="BE539" i="1"/>
  <c r="BD536" i="1" a="1"/>
  <c r="BD536" i="1" s="1"/>
  <c r="BE536" i="1"/>
  <c r="BD533" i="1" a="1"/>
  <c r="BD533" i="1" s="1"/>
  <c r="BE533" i="1"/>
  <c r="BD530" i="1" a="1"/>
  <c r="BD530" i="1" s="1"/>
  <c r="BE530" i="1"/>
  <c r="BD527" i="1" a="1"/>
  <c r="BD527" i="1" s="1"/>
  <c r="BE527" i="1"/>
  <c r="BD524" i="1" a="1"/>
  <c r="BD524" i="1" s="1"/>
  <c r="BE524" i="1"/>
  <c r="BD517" i="1" a="1"/>
  <c r="BD517" i="1" s="1"/>
  <c r="BE517" i="1"/>
  <c r="BE513" i="1"/>
  <c r="AJ513" i="1"/>
  <c r="BB513" i="1"/>
  <c r="BE511" i="1"/>
  <c r="BE508" i="1"/>
  <c r="BE450" i="1"/>
  <c r="BE455" i="1"/>
  <c r="BE447" i="1"/>
  <c r="BE507" i="1"/>
  <c r="L504" i="12"/>
  <c r="AN503" i="1"/>
  <c r="BE457" i="1"/>
  <c r="BD505" i="1" a="1"/>
  <c r="BD505" i="1" s="1"/>
  <c r="AN502" i="1"/>
  <c r="AN184" i="1"/>
  <c r="BD458" i="1" a="1"/>
  <c r="BD458" i="1" s="1"/>
  <c r="BE448" i="1"/>
  <c r="AN507" i="1"/>
  <c r="BE453" i="1"/>
  <c r="BD469" i="1" a="1"/>
  <c r="BD469" i="1" s="1"/>
  <c r="BD466" i="1" a="1"/>
  <c r="BD466" i="1" s="1"/>
  <c r="AN505" i="1"/>
  <c r="F492" i="13"/>
  <c r="AM494" i="1"/>
  <c r="F491" i="13"/>
  <c r="AM493" i="1"/>
  <c r="L468" i="12"/>
  <c r="AN470" i="1"/>
  <c r="AN506" i="1"/>
  <c r="F495" i="13"/>
  <c r="AM497" i="1"/>
  <c r="K498" i="12"/>
  <c r="AN500" i="1"/>
  <c r="L501" i="12"/>
  <c r="F484" i="13"/>
  <c r="G580" i="11"/>
  <c r="BD623" i="1" a="1"/>
  <c r="BD623" i="1" s="1"/>
  <c r="BE623" i="1"/>
  <c r="BD620" i="1" a="1"/>
  <c r="BD620" i="1" s="1"/>
  <c r="BE620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6" i="1" a="1"/>
  <c r="BD596" i="1" s="1"/>
  <c r="BE596" i="1"/>
  <c r="BD593" i="1" a="1"/>
  <c r="BD593" i="1" s="1"/>
  <c r="BE593" i="1"/>
  <c r="BD590" i="1" a="1"/>
  <c r="BD590" i="1" s="1"/>
  <c r="BE590" i="1"/>
  <c r="BD587" i="1" a="1"/>
  <c r="BD587" i="1" s="1"/>
  <c r="BE587" i="1"/>
  <c r="BD584" i="1" a="1"/>
  <c r="BD584" i="1" s="1"/>
  <c r="BE584" i="1"/>
  <c r="BD581" i="1" a="1"/>
  <c r="BD581" i="1" s="1"/>
  <c r="BE581" i="1"/>
  <c r="BD578" i="1" a="1"/>
  <c r="BD578" i="1" s="1"/>
  <c r="BE578" i="1"/>
  <c r="BD575" i="1" a="1"/>
  <c r="BD575" i="1" s="1"/>
  <c r="BE575" i="1"/>
  <c r="BD572" i="1" a="1"/>
  <c r="BD572" i="1" s="1"/>
  <c r="BE572" i="1"/>
  <c r="BD569" i="1" a="1"/>
  <c r="BD569" i="1" s="1"/>
  <c r="BE569" i="1"/>
  <c r="BD566" i="1" a="1"/>
  <c r="BD566" i="1" s="1"/>
  <c r="BE566" i="1"/>
  <c r="BD563" i="1" a="1"/>
  <c r="BD563" i="1" s="1"/>
  <c r="BE563" i="1"/>
  <c r="BD560" i="1" a="1"/>
  <c r="BD560" i="1" s="1"/>
  <c r="BE560" i="1"/>
  <c r="BD557" i="1" a="1"/>
  <c r="BD557" i="1" s="1"/>
  <c r="BE557" i="1"/>
  <c r="BD554" i="1" a="1"/>
  <c r="BD554" i="1" s="1"/>
  <c r="BE554" i="1"/>
  <c r="BD551" i="1" a="1"/>
  <c r="BD551" i="1" s="1"/>
  <c r="BE551" i="1"/>
  <c r="BD548" i="1" a="1"/>
  <c r="BD548" i="1" s="1"/>
  <c r="BE548" i="1"/>
  <c r="BE459" i="1"/>
  <c r="K500" i="12"/>
  <c r="BE650" i="1"/>
  <c r="BE649" i="1"/>
  <c r="BE648" i="1"/>
  <c r="BE647" i="1"/>
  <c r="BE646" i="1"/>
  <c r="BE645" i="1"/>
  <c r="BE644" i="1"/>
  <c r="BE643" i="1"/>
  <c r="BE642" i="1"/>
  <c r="BE641" i="1"/>
  <c r="BE640" i="1"/>
  <c r="BE639" i="1"/>
  <c r="BE638" i="1"/>
  <c r="BE637" i="1"/>
  <c r="BE636" i="1"/>
  <c r="BE635" i="1"/>
  <c r="BE634" i="1"/>
  <c r="BE633" i="1"/>
  <c r="BE632" i="1"/>
  <c r="BE631" i="1"/>
  <c r="BE630" i="1"/>
  <c r="BE629" i="1"/>
  <c r="BE628" i="1"/>
  <c r="BD622" i="1" a="1"/>
  <c r="BD622" i="1" s="1"/>
  <c r="BE622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5" i="1" a="1"/>
  <c r="BD595" i="1" s="1"/>
  <c r="BE595" i="1"/>
  <c r="BD592" i="1" a="1"/>
  <c r="BD592" i="1" s="1"/>
  <c r="BE592" i="1"/>
  <c r="BD589" i="1" a="1"/>
  <c r="BD589" i="1" s="1"/>
  <c r="BE589" i="1"/>
  <c r="BD586" i="1" a="1"/>
  <c r="BD586" i="1" s="1"/>
  <c r="BE586" i="1"/>
  <c r="BD583" i="1" a="1"/>
  <c r="BD583" i="1" s="1"/>
  <c r="BE583" i="1"/>
  <c r="BD580" i="1" a="1"/>
  <c r="BD580" i="1" s="1"/>
  <c r="BE580" i="1"/>
  <c r="BD577" i="1" a="1"/>
  <c r="BD577" i="1" s="1"/>
  <c r="BE577" i="1"/>
  <c r="BD574" i="1" a="1"/>
  <c r="BD574" i="1" s="1"/>
  <c r="BE574" i="1"/>
  <c r="BD571" i="1" a="1"/>
  <c r="BD571" i="1" s="1"/>
  <c r="BE571" i="1"/>
  <c r="BD568" i="1" a="1"/>
  <c r="BD568" i="1" s="1"/>
  <c r="BE568" i="1"/>
  <c r="BD565" i="1" a="1"/>
  <c r="BD565" i="1" s="1"/>
  <c r="BE565" i="1"/>
  <c r="BD562" i="1" a="1"/>
  <c r="BD562" i="1" s="1"/>
  <c r="BE562" i="1"/>
  <c r="BD559" i="1" a="1"/>
  <c r="BD559" i="1" s="1"/>
  <c r="BE559" i="1"/>
  <c r="BD556" i="1" a="1"/>
  <c r="BD556" i="1" s="1"/>
  <c r="BE556" i="1"/>
  <c r="BD553" i="1" a="1"/>
  <c r="BD553" i="1" s="1"/>
  <c r="BE553" i="1"/>
  <c r="BD550" i="1" a="1"/>
  <c r="BD550" i="1" s="1"/>
  <c r="BE550" i="1"/>
  <c r="BD547" i="1" a="1"/>
  <c r="BD547" i="1" s="1"/>
  <c r="BE547" i="1"/>
  <c r="AN363" i="1"/>
  <c r="BD462" i="1" a="1"/>
  <c r="BD462" i="1" s="1"/>
  <c r="BE456" i="1"/>
  <c r="BE454" i="1"/>
  <c r="BE449" i="1"/>
  <c r="AM499" i="1"/>
  <c r="BB498" i="1"/>
  <c r="AM498" i="1"/>
  <c r="AM496" i="1"/>
  <c r="AM495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3" i="1" a="1"/>
  <c r="BD603" i="1" s="1"/>
  <c r="BE603" i="1"/>
  <c r="BD600" i="1" a="1"/>
  <c r="BD600" i="1" s="1"/>
  <c r="BE600" i="1"/>
  <c r="BD597" i="1" a="1"/>
  <c r="BD597" i="1" s="1"/>
  <c r="BE597" i="1"/>
  <c r="BD594" i="1" a="1"/>
  <c r="BD594" i="1" s="1"/>
  <c r="BE594" i="1"/>
  <c r="BD591" i="1" a="1"/>
  <c r="BD591" i="1" s="1"/>
  <c r="BE591" i="1"/>
  <c r="BD588" i="1" a="1"/>
  <c r="BD588" i="1" s="1"/>
  <c r="BE588" i="1"/>
  <c r="BD585" i="1" a="1"/>
  <c r="BD585" i="1" s="1"/>
  <c r="BE585" i="1"/>
  <c r="BD582" i="1" a="1"/>
  <c r="BD582" i="1" s="1"/>
  <c r="BE582" i="1"/>
  <c r="BD579" i="1" a="1"/>
  <c r="BD579" i="1" s="1"/>
  <c r="BE579" i="1"/>
  <c r="BD576" i="1" a="1"/>
  <c r="BD576" i="1" s="1"/>
  <c r="BE576" i="1"/>
  <c r="BD573" i="1" a="1"/>
  <c r="BD573" i="1" s="1"/>
  <c r="BE573" i="1"/>
  <c r="BD570" i="1" a="1"/>
  <c r="BD570" i="1" s="1"/>
  <c r="BE570" i="1"/>
  <c r="BD567" i="1" a="1"/>
  <c r="BD567" i="1" s="1"/>
  <c r="BE567" i="1"/>
  <c r="BD564" i="1" a="1"/>
  <c r="BD564" i="1" s="1"/>
  <c r="BE564" i="1"/>
  <c r="BD561" i="1" a="1"/>
  <c r="BD561" i="1" s="1"/>
  <c r="BE561" i="1"/>
  <c r="BD558" i="1" a="1"/>
  <c r="BD558" i="1" s="1"/>
  <c r="BE558" i="1"/>
  <c r="BD555" i="1" a="1"/>
  <c r="BD555" i="1" s="1"/>
  <c r="BE555" i="1"/>
  <c r="BD552" i="1" a="1"/>
  <c r="BD552" i="1" s="1"/>
  <c r="BE552" i="1"/>
  <c r="BD549" i="1" a="1"/>
  <c r="BD549" i="1" s="1"/>
  <c r="BE549" i="1"/>
  <c r="BD546" i="1" a="1"/>
  <c r="BD546" i="1" s="1"/>
  <c r="BE546" i="1"/>
  <c r="BE545" i="1"/>
  <c r="BE544" i="1"/>
  <c r="BE543" i="1"/>
  <c r="BE542" i="1"/>
  <c r="BD486" i="1" a="1"/>
  <c r="BD486" i="1" s="1"/>
  <c r="BB478" i="1"/>
  <c r="BD483" i="1" a="1"/>
  <c r="BD483" i="1" s="1"/>
  <c r="BE482" i="1"/>
  <c r="BE481" i="1"/>
  <c r="BD480" i="1" a="1"/>
  <c r="BD480" i="1" s="1"/>
  <c r="BE464" i="1"/>
  <c r="BE452" i="1"/>
  <c r="BE451" i="1"/>
  <c r="AJ460" i="1"/>
  <c r="BD477" i="1" a="1"/>
  <c r="BD477" i="1" s="1"/>
  <c r="BE475" i="1"/>
  <c r="BD472" i="1" a="1"/>
  <c r="BD472" i="1" s="1"/>
  <c r="BB487" i="1"/>
  <c r="BB484" i="1"/>
  <c r="BE479" i="1"/>
  <c r="BD473" i="1" a="1"/>
  <c r="BD473" i="1" s="1"/>
  <c r="F453" i="13"/>
  <c r="G544" i="11"/>
  <c r="E482" i="12"/>
  <c r="D575" i="11"/>
  <c r="E474" i="12"/>
  <c r="D567" i="11"/>
  <c r="E471" i="12"/>
  <c r="D564" i="11"/>
  <c r="D476" i="12"/>
  <c r="C569" i="11"/>
  <c r="E452" i="12"/>
  <c r="D544" i="11"/>
  <c r="BB453" i="1"/>
  <c r="BB450" i="1"/>
  <c r="BE485" i="1"/>
  <c r="BE476" i="1"/>
  <c r="BD470" i="1" a="1"/>
  <c r="BD470" i="1" s="1"/>
  <c r="BE468" i="1"/>
  <c r="BE465" i="1"/>
  <c r="AJ464" i="1"/>
  <c r="BD460" i="1" a="1"/>
  <c r="BD460" i="1" s="1"/>
  <c r="AJ454" i="1"/>
  <c r="BE461" i="1"/>
  <c r="AJ457" i="1"/>
  <c r="D486" i="12"/>
  <c r="C579" i="11"/>
  <c r="E483" i="12"/>
  <c r="D576" i="11"/>
  <c r="E481" i="12"/>
  <c r="D574" i="11"/>
  <c r="E472" i="12"/>
  <c r="D565" i="11"/>
  <c r="E468" i="12"/>
  <c r="D560" i="11"/>
  <c r="E459" i="12"/>
  <c r="D551" i="11"/>
  <c r="E455" i="12"/>
  <c r="D547" i="11"/>
  <c r="F462" i="13"/>
  <c r="G553" i="11"/>
  <c r="E448" i="12"/>
  <c r="D540" i="11"/>
  <c r="E445" i="12"/>
  <c r="D537" i="11"/>
  <c r="F450" i="13"/>
  <c r="G541" i="11"/>
  <c r="AM470" i="1"/>
  <c r="G560" i="11"/>
  <c r="E484" i="12"/>
  <c r="D577" i="11"/>
  <c r="E473" i="12"/>
  <c r="D566" i="11"/>
  <c r="E464" i="12"/>
  <c r="D556" i="11"/>
  <c r="F481" i="13"/>
  <c r="G577" i="11"/>
  <c r="BB486" i="1"/>
  <c r="BB477" i="1"/>
  <c r="BB473" i="1"/>
  <c r="BB472" i="1"/>
  <c r="BB470" i="1"/>
  <c r="BB469" i="1"/>
  <c r="BB466" i="1"/>
  <c r="BE463" i="1"/>
  <c r="AJ458" i="1"/>
  <c r="AJ455" i="1"/>
  <c r="BE487" i="1"/>
  <c r="BE484" i="1"/>
  <c r="BB480" i="1"/>
  <c r="BE478" i="1"/>
  <c r="BE474" i="1"/>
  <c r="BE467" i="1"/>
  <c r="D482" i="12"/>
  <c r="C575" i="11"/>
  <c r="D474" i="12"/>
  <c r="C567" i="11"/>
  <c r="D471" i="12"/>
  <c r="C564" i="11"/>
  <c r="E461" i="12"/>
  <c r="D553" i="11"/>
  <c r="E453" i="12"/>
  <c r="D545" i="11"/>
  <c r="E451" i="12"/>
  <c r="D543" i="11"/>
  <c r="F475" i="13"/>
  <c r="G569" i="11"/>
  <c r="F459" i="13"/>
  <c r="G550" i="11"/>
  <c r="D483" i="12"/>
  <c r="C576" i="11"/>
  <c r="D472" i="12"/>
  <c r="C565" i="11"/>
  <c r="E466" i="12"/>
  <c r="D558" i="11"/>
  <c r="E460" i="12"/>
  <c r="D552" i="11"/>
  <c r="E458" i="12"/>
  <c r="D550" i="11"/>
  <c r="E449" i="12"/>
  <c r="D541" i="11"/>
  <c r="E447" i="12"/>
  <c r="D539" i="11"/>
  <c r="D487" i="12"/>
  <c r="C580" i="11"/>
  <c r="D484" i="12"/>
  <c r="C577" i="11"/>
  <c r="D481" i="12"/>
  <c r="C574" i="11"/>
  <c r="D473" i="12"/>
  <c r="C566" i="11"/>
  <c r="D468" i="12"/>
  <c r="C560" i="11"/>
  <c r="E465" i="12"/>
  <c r="D557" i="11"/>
  <c r="E463" i="12"/>
  <c r="D555" i="11"/>
  <c r="E456" i="12"/>
  <c r="D548" i="11"/>
  <c r="E454" i="12"/>
  <c r="D546" i="11"/>
  <c r="E446" i="12"/>
  <c r="D538" i="11"/>
  <c r="E444" i="12"/>
  <c r="D536" i="11"/>
  <c r="F466" i="13"/>
  <c r="G557" i="11"/>
  <c r="D461" i="12"/>
  <c r="C553" i="11"/>
  <c r="D458" i="12"/>
  <c r="C550" i="11"/>
  <c r="D454" i="12"/>
  <c r="C546" i="11"/>
  <c r="D451" i="12"/>
  <c r="C543" i="11"/>
  <c r="D447" i="12"/>
  <c r="C539" i="11"/>
  <c r="D444" i="12"/>
  <c r="C536" i="11"/>
  <c r="F452" i="13"/>
  <c r="G543" i="11"/>
  <c r="F451" i="13"/>
  <c r="G542" i="11"/>
  <c r="E487" i="12"/>
  <c r="D580" i="11"/>
  <c r="D466" i="12"/>
  <c r="C558" i="11"/>
  <c r="D463" i="12"/>
  <c r="C555" i="11"/>
  <c r="D459" i="12"/>
  <c r="C551" i="11"/>
  <c r="D455" i="12"/>
  <c r="C547" i="11"/>
  <c r="D452" i="12"/>
  <c r="C544" i="11"/>
  <c r="D448" i="12"/>
  <c r="C540" i="11"/>
  <c r="D445" i="12"/>
  <c r="C537" i="11"/>
  <c r="F460" i="13"/>
  <c r="G551" i="11"/>
  <c r="F454" i="13"/>
  <c r="G545" i="11"/>
  <c r="D460" i="12"/>
  <c r="C552" i="11"/>
  <c r="D456" i="12"/>
  <c r="C548" i="11"/>
  <c r="D453" i="12"/>
  <c r="C545" i="11"/>
  <c r="D449" i="12"/>
  <c r="C541" i="11"/>
  <c r="D446" i="12"/>
  <c r="C538" i="11"/>
  <c r="F465" i="13"/>
  <c r="G556" i="11"/>
  <c r="F456" i="13"/>
  <c r="G547" i="11"/>
  <c r="BE304" i="1"/>
  <c r="BB479" i="1"/>
  <c r="BB476" i="1"/>
  <c r="BB465" i="1"/>
  <c r="AJ462" i="1"/>
  <c r="AJ459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L369" i="12"/>
  <c r="AN372" i="1"/>
  <c r="L342" i="12"/>
  <c r="AN345" i="1"/>
  <c r="K61" i="12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F512" i="13"/>
  <c r="F511" i="13"/>
  <c r="F510" i="13"/>
  <c r="F509" i="13"/>
  <c r="F508" i="13"/>
  <c r="F507" i="13"/>
  <c r="F506" i="13"/>
  <c r="F505" i="13"/>
  <c r="F504" i="13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07" i="1"/>
  <c r="BQ506" i="1"/>
  <c r="BQ505" i="1"/>
  <c r="BQ503" i="1"/>
  <c r="BQ502" i="1"/>
  <c r="BQ500" i="1"/>
  <c r="BQ499" i="1"/>
  <c r="BQ498" i="1"/>
  <c r="BQ497" i="1"/>
  <c r="BQ496" i="1"/>
  <c r="BQ495" i="1"/>
  <c r="BQ494" i="1"/>
  <c r="BQ493" i="1"/>
  <c r="BQ492" i="1"/>
  <c r="BQ490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K288" i="11" s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92" i="11" l="1"/>
  <c r="N592" i="11"/>
  <c r="N589" i="11"/>
  <c r="L589" i="11"/>
  <c r="N595" i="11"/>
  <c r="L595" i="11"/>
  <c r="L586" i="11"/>
  <c r="N586" i="11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N560" i="11"/>
  <c r="L560" i="11"/>
  <c r="W495" i="12"/>
  <c r="W492" i="12"/>
  <c r="W490" i="12"/>
  <c r="W489" i="12"/>
  <c r="W488" i="12"/>
  <c r="W469" i="12"/>
  <c r="W503" i="12"/>
  <c r="W504" i="12"/>
  <c r="W50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506" i="12" l="1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495" i="12"/>
  <c r="X492" i="12"/>
  <c r="X490" i="12"/>
  <c r="X489" i="12"/>
  <c r="X488" i="12"/>
  <c r="X469" i="12"/>
  <c r="X503" i="12"/>
  <c r="X504" i="12"/>
  <c r="X50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<sst xmlns="http://schemas.openxmlformats.org/spreadsheetml/2006/main" count="8443" uniqueCount="2028">
  <si>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</si>
  <si>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</si>
  <si>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</si>
  <si>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</si>
  <si>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</si>
  <si>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</si>
  <si>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</si>
  <si>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</si>
  <si>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</si>
  <si>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</si>
  <si>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</si>
  <si>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</si>
  <si>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</si>
  <si>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</si>
  <si>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</si>
  <si>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</si>
  <si>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</si>
  <si>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</si>
  <si>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</si>
  <si>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</si>
  <si>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</si>
  <si>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</si>
  <si>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</si>
  <si>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</si>
  <si>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</si>
  <si>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</si>
  <si>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</si>
  <si>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</si>
  <si>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</si>
  <si>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</si>
  <si>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</si>
  <si>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</si>
  <si>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</si>
  <si>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</si>
  <si>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</si>
  <si>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</si>
  <si>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</si>
  <si>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</si>
  <si>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</si>
  <si>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</si>
  <si>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</si>
  <si>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</si>
  <si>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</si>
  <si>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</si>
  <si>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</si>
  <si>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</si>
  <si>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</si>
  <si>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</si>
  <si>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</si>
  <si>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</si>
  <si>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</si>
  <si>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</si>
  <si>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</si>
  <si>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</si>
  <si>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</si>
  <si>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</si>
  <si>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</si>
  <si>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</si>
  <si>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</si>
  <si>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</si>
  <si>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</si>
  <si>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</si>
  <si>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</si>
  <si>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</si>
  <si>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</si>
  <si>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</si>
  <si>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</si>
  <si>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</si>
  <si>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</si>
  <si>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</si>
  <si>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</si>
  <si>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</si>
  <si>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</si>
  <si>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</si>
  <si>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</si>
  <si>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</si>
  <si>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</si>
  <si>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</si>
  <si>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</si>
  <si>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</si>
  <si>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</si>
  <si>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</si>
  <si>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</si>
  <si>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</si>
  <si>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</si>
  <si>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</si>
  <si>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</si>
  <si>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</si>
  <si>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</si>
  <si>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</si>
  <si>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</si>
  <si>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</si>
  <si>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</si>
  <si>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</si>
  <si>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</si>
  <si>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</si>
  <si>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</si>
  <si>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</si>
  <si>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</si>
  <si>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</si>
  <si>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</si>
  <si>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</si>
  <si>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</si>
  <si>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</si>
  <si>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</si>
  <si>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</si>
  <si>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</si>
  <si>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</si>
  <si>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</si>
  <si>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</si>
  <si>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</si>
  <si>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</si>
  <si>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</si>
  <si>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</si>
  <si>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</si>
  <si>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</si>
  <si>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</si>
  <si>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</si>
  <si>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</si>
  <si>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</si>
  <si>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</si>
  <si>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</si>
  <si>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</si>
  <si>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</si>
  <si>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</si>
  <si>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</si>
  <si>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</si>
  <si>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</si>
  <si>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</si>
  <si>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</si>
  <si>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</si>
  <si>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</si>
  <si>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</si>
  <si>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</si>
  <si>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</si>
  <si>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</si>
  <si>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</si>
  <si>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</si>
  <si>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</si>
  <si>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</si>
  <si>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</si>
  <si>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</si>
  <si>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</si>
  <si>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</si>
  <si>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</si>
  <si>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</si>
  <si>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</si>
  <si>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</si>
  <si>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</si>
  <si>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</si>
  <si>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</si>
  <si>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</si>
  <si>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</si>
  <si>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</si>
  <si>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</si>
  <si>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</si>
  <si>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</si>
  <si>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</si>
  <si>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</si>
  <si>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</si>
  <si>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</si>
  <si>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</si>
  <si>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</si>
  <si>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</si>
  <si>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</si>
  <si>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</si>
  <si>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</si>
  <si>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</si>
  <si>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</si>
  <si>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</si>
  <si>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</si>
  <si>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</si>
  <si>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</si>
  <si>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</si>
  <si>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</si>
  <si>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</si>
  <si>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</si>
  <si>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</si>
  <si>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</si>
  <si>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</si>
  <si>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</si>
  <si>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</si>
  <si>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</si>
  <si>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</si>
  <si>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</si>
  <si>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</si>
  <si>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</si>
  <si>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</si>
  <si>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</si>
  <si>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</si>
  <si>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</si>
  <si>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</si>
  <si>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</si>
  <si>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</si>
  <si>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</si>
  <si>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</si>
  <si>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</si>
  <si>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</si>
  <si>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</si>
  <si>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</si>
  <si>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</si>
  <si>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</si>
  <si>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</si>
  <si>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</si>
  <si>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</si>
  <si>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</si>
  <si>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</si>
  <si>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</si>
  <si>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</si>
  <si>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</si>
  <si>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</si>
  <si>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</si>
  <si>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</si>
  <si>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</si>
  <si>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</si>
  <si>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</si>
  <si>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</si>
  <si>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</si>
  <si>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</si>
  <si>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</si>
  <si>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</si>
  <si>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</si>
  <si>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</si>
  <si>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</si>
  <si>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</si>
  <si>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</si>
  <si>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</si>
  <si>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</si>
  <si>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</si>
  <si>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</si>
  <si>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</si>
  <si>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</si>
  <si>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</si>
  <si>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</si>
  <si>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</si>
  <si>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</si>
  <si>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</si>
  <si>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</si>
  <si>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</si>
  <si>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</si>
  <si>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</si>
  <si>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</si>
  <si>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</si>
  <si>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</si>
  <si>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</si>
  <si>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</si>
  <si>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</si>
  <si>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</si>
  <si>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</si>
  <si>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</si>
  <si>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</si>
  <si>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</si>
  <si>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</si>
  <si>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</si>
  <si>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</si>
  <si>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</si>
  <si>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</si>
  <si>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</si>
  <si>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</si>
  <si>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</si>
  <si>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</si>
  <si>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</si>
  <si>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</si>
  <si>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</si>
  <si>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</si>
  <si>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</si>
  <si>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</si>
  <si>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</si>
  <si>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</si>
  <si>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</si>
  <si>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</si>
  <si>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</si>
  <si>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</si>
  <si>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</si>
  <si>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</si>
  <si>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</si>
  <si>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</si>
  <si>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</si>
  <si>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</si>
  <si>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</si>
  <si>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</si>
  <si>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</si>
  <si>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</si>
  <si>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</si>
  <si>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</si>
  <si>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</si>
  <si>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</si>
  <si>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</si>
  <si>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</si>
  <si>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</si>
  <si>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</si>
  <si>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</si>
  <si>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</si>
  <si>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</si>
  <si>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</si>
  <si>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</si>
  <si>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</si>
  <si>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</si>
  <si>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</si>
  <si>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</si>
  <si>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</si>
  <si>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</si>
  <si>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</si>
  <si>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</si>
  <si>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</si>
  <si>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</si>
  <si>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</si>
  <si>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</si>
  <si>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</si>
  <si>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</si>
  <si>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</si>
  <si>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</si>
  <si>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</si>
  <si>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</si>
  <si>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</si>
  <si>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</si>
  <si>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</si>
  <si>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</si>
  <si>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</si>
  <si>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</si>
  <si>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</si>
  <si>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</si>
  <si>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</si>
  <si>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</si>
  <si>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</si>
  <si>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</si>
  <si>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</si>
  <si>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</si>
  <si>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</si>
  <si>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</si>
  <si>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</si>
  <si>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</si>
  <si>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</si>
  <si>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</si>
  <si>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</si>
  <si>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</si>
  <si>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</si>
  <si>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</si>
  <si>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</si>
  <si>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</si>
  <si>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</si>
  <si>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</si>
  <si>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</si>
  <si>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</si>
  <si>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</si>
  <si>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</si>
  <si>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</si>
  <si>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</si>
  <si>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</si>
  <si>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</si>
  <si>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</si>
  <si>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</si>
  <si>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</si>
  <si>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</si>
  <si>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</si>
  <si>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</si>
  <si>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</si>
  <si>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</si>
  <si>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</si>
  <si>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</si>
  <si>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</si>
  <si>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</si>
  <si>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</si>
  <si>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</si>
  <si>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</si>
  <si>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</si>
  <si>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</si>
  <si>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</si>
  <si>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</si>
  <si>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</si>
  <si>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</si>
  <si>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</si>
  <si>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</si>
  <si>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</si>
  <si>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</si>
  <si>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</si>
  <si>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</si>
  <si>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</si>
  <si>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</si>
  <si>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</si>
  <si>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</si>
  <si>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</si>
  <si>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</si>
  <si>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</si>
  <si>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</si>
  <si>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</si>
  <si>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</si>
  <si>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</si>
  <si>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</si>
  <si>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</si>
  <si>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</si>
  <si>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</si>
  <si>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</si>
  <si>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</si>
  <si>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</si>
  <si>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</si>
  <si>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</si>
  <si>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</si>
  <si>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</si>
  <si>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</si>
  <si>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</si>
  <si>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</si>
  <si>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</si>
  <si>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</si>
  <si>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</si>
  <si>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</si>
  <si>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</si>
  <si>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</si>
  <si>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</si>
  <si>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</si>
  <si>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</si>
  <si>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</si>
  <si>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</si>
  <si>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</si>
  <si>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</si>
  <si>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</si>
  <si>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</si>
  <si>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</si>
  <si>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</si>
  <si>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</si>
  <si>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</si>
  <si>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</si>
  <si>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</si>
  <si>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</si>
  <si>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</si>
  <si>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</si>
  <si>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</si>
  <si>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</si>
  <si>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</si>
  <si>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</si>
  <si>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</si>
  <si>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</si>
  <si>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</si>
  <si>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</si>
  <si>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</si>
  <si>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</si>
  <si>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</si>
  <si>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</si>
  <si>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</si>
  <si>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</si>
  <si>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</si>
  <si>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</si>
  <si>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</si>
  <si>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</si>
  <si>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</si>
  <si>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</si>
  <si>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</si>
  <si>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</si>
  <si>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</si>
  <si>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</si>
  <si>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</si>
  <si>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</si>
  <si>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</si>
  <si>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</si>
  <si>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</si>
  <si>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</si>
  <si>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</si>
  <si>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</si>
  <si>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</si>
  <si>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</si>
  <si>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</si>
  <si>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</si>
  <si>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</si>
  <si>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</si>
  <si>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</si>
  <si>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</si>
  <si>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</si>
  <si>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</si>
  <si>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</si>
  <si>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</si>
  <si>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</si>
  <si>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</si>
  <si>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</si>
  <si>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</si>
  <si>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</si>
  <si>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</si>
  <si>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</si>
  <si>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</si>
  <si>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</si>
  <si>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</si>
  <si>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</si>
  <si>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</si>
  <si>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</si>
  <si>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</si>
  <si>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</si>
  <si>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</si>
  <si>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</si>
  <si>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</si>
  <si>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</si>
  <si>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</si>
  <si>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</si>
  <si>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</si>
  <si>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</si>
  <si>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</si>
  <si>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</si>
  <si>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</si>
  <si>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</si>
  <si>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</si>
  <si>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</si>
  <si>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</si>
  <si>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</si>
  <si>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</si>
  <si>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</si>
  <si>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</si>
  <si>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</si>
  <si>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</si>
  <si>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</si>
  <si>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</si>
  <si>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</si>
  <si>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</si>
  <si>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</si>
  <si>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</si>
  <si>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</si>
  <si>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</si>
  <si>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</si>
  <si>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</si>
  <si>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</si>
  <si>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</si>
  <si>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</si>
  <si>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</si>
  <si>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</si>
  <si>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</si>
  <si>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</si>
  <si>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</si>
  <si>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</si>
  <si>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</si>
  <si>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</si>
  <si>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</si>
  <si>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</si>
  <si>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</si>
  <si>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</si>
  <si>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</si>
  <si>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</si>
  <si>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</si>
  <si>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</si>
  <si>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</si>
  <si>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</si>
  <si>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</si>
  <si>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</si>
  <si>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</si>
  <si>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</si>
  <si>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</si>
  <si>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</si>
  <si>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</si>
  <si>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</si>
  <si>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</si>
  <si>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</si>
  <si>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</si>
  <si>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</si>
  <si>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</si>
  <si>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</si>
  <si>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</si>
  <si>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</si>
  <si>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</si>
  <si>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</si>
  <si>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</si>
  <si>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</si>
  <si>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</si>
  <si>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</si>
  <si>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</si>
  <si>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</si>
  <si>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</si>
  <si>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</si>
  <si>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</si>
  <si>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</si>
  <si>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</si>
  <si>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</si>
  <si>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</si>
  <si>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</si>
  <si>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</si>
  <si>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</si>
  <si>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</si>
  <si>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</si>
  <si>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</si>
  <si>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</si>
  <si>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</si>
  <si>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</si>
  <si>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</si>
  <si>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</si>
  <si>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</si>
  <si>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</si>
  <si>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</si>
  <si>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</si>
  <si>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</si>
  <si>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</si>
  <si>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</si>
  <si>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</si>
  <si>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</si>
  <si>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</si>
  <si>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</si>
  <si>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</si>
  <si>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</si>
  <si>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</si>
  <si>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</si>
  <si>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</si>
  <si>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</si>
  <si>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</si>
  <si>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</si>
  <si>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</si>
  <si>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</si>
  <si>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</si>
  <si>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</si>
  <si>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</si>
  <si>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</si>
  <si>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</si>
  <si>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</si>
  <si>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</si>
  <si>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</si>
  <si>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</si>
  <si>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</si>
  <si>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</si>
  <si>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</si>
  <si>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</si>
  <si>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</si>
  <si>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</si>
  <si>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</si>
  <si>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</si>
  <si>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</si>
  <si>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</si>
  <si>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</si>
  <si>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</si>
  <si>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</si>
  <si>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</si>
  <si>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</si>
  <si>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</si>
  <si>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</si>
  <si>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</si>
  <si>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</si>
  <si>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</si>
  <si>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</si>
  <si>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</si>
  <si>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</si>
  <si>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</si>
  <si>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</si>
  <si>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</si>
  <si>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</si>
  <si>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</si>
  <si>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</si>
  <si>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</si>
  <si>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</si>
  <si>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</si>
  <si>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</si>
  <si>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</si>
  <si>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</si>
  <si>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</si>
  <si>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</si>
  <si>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</si>
  <si>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</si>
  <si>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</si>
  <si>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</si>
  <si>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</si>
  <si>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</si>
  <si>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</si>
  <si>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</si>
  <si>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</si>
  <si>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</si>
  <si>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</si>
  <si>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</si>
  <si>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</si>
  <si>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</si>
  <si>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</si>
  <si>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</si>
  <si>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</si>
  <si>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</si>
  <si>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</si>
  <si>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</si>
  <si>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</si>
  <si>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</si>
  <si>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</si>
  <si>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</si>
  <si>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</si>
  <si>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</si>
  <si>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</si>
  <si>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</si>
  <si>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</si>
  <si>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</si>
  <si>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</si>
  <si>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</si>
  <si>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</si>
  <si>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</si>
  <si>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</si>
  <si>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</si>
  <si>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</si>
  <si>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</si>
  <si>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</si>
  <si>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</si>
  <si>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</si>
  <si>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</si>
  <si>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</si>
  <si>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</si>
  <si>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</si>
  <si>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</si>
  <si>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</si>
  <si>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</si>
  <si>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</si>
  <si>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</si>
  <si>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</si>
  <si>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</si>
  <si>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</si>
  <si>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</si>
  <si>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</si>
  <si>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</si>
  <si>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</si>
  <si>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</si>
  <si>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</si>
  <si>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</si>
  <si>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</si>
  <si>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</si>
  <si>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</si>
  <si>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</si>
  <si>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</si>
  <si>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</si>
  <si>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</si>
  <si>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</si>
  <si>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</si>
  <si>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</si>
  <si>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</si>
  <si>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</si>
  <si>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</si>
  <si>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</si>
  <si>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</si>
  <si>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</si>
  <si>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</si>
  <si>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</si>
  <si>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</si>
  <si>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</si>
  <si>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</si>
  <si>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</si>
  <si>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</si>
  <si>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</si>
  <si>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</si>
  <si>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</si>
  <si>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</si>
  <si>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</si>
  <si>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</si>
  <si>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</si>
  <si>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</si>
  <si>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</si>
  <si>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</si>
  <si>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</si>
  <si>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</si>
  <si>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</si>
  <si>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</si>
  <si>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</si>
  <si>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</si>
  <si>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</si>
  <si>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</si>
  <si>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</si>
  <si>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</si>
  <si>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</si>
  <si>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</si>
  <si>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</si>
  <si>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</si>
  <si>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</si>
  <si>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</si>
  <si>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</si>
  <si>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</si>
  <si>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</si>
  <si>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</si>
  <si>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</si>
  <si>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</si>
  <si>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</si>
  <si>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</si>
  <si>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</si>
  <si>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</si>
  <si>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</si>
  <si>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</si>
  <si>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</si>
  <si>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</si>
  <si>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</si>
  <si>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</si>
  <si>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</si>
  <si>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</si>
  <si>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</si>
  <si>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</si>
  <si>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</si>
  <si>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</si>
  <si>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</si>
  <si>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</si>
  <si>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</si>
  <si>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</si>
  <si>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</si>
  <si>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</si>
  <si>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</si>
  <si>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</si>
  <si>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</si>
  <si>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</si>
  <si>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</si>
  <si>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</si>
  <si>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</si>
  <si>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</si>
  <si>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</si>
  <si>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</si>
  <si>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</si>
  <si>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</si>
  <si>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</si>
  <si>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</si>
  <si>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</si>
  <si>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</si>
  <si>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</si>
  <si>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</si>
  <si>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</si>
  <si>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</si>
  <si>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</si>
  <si>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</si>
  <si>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</si>
  <si>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</si>
  <si>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</si>
  <si>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</si>
  <si>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</si>
  <si>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</si>
  <si>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</si>
  <si>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</si>
  <si>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</si>
  <si>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</si>
  <si>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</si>
  <si>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</si>
  <si>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</si>
  <si>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</si>
  <si>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</si>
  <si>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</si>
  <si>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</si>
  <si>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</si>
  <si>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</si>
  <si>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</si>
  <si>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</si>
  <si>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</si>
  <si>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</si>
  <si>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</si>
  <si>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</si>
  <si>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</si>
  <si>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</si>
  <si>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</si>
  <si>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</si>
  <si>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</si>
  <si>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</si>
  <si>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</si>
  <si>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</si>
  <si>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</si>
  <si>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</si>
  <si>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</si>
  <si>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</si>
  <si>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</si>
  <si>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</si>
  <si>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</si>
  <si>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</si>
  <si>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</si>
  <si>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</si>
  <si>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</si>
  <si>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</si>
  <si>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</si>
  <si>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</si>
  <si>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</si>
  <si>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</si>
  <si>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</si>
  <si>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</si>
  <si>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</si>
  <si>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</si>
  <si>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</si>
  <si>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</si>
  <si>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</si>
  <si>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</si>
  <si>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</si>
  <si>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</si>
  <si>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</si>
  <si>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</si>
  <si>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</si>
  <si>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</si>
  <si>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</si>
  <si>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</si>
  <si>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</si>
  <si>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</si>
  <si>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</si>
  <si>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</si>
  <si>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</si>
  <si>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</si>
  <si>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</si>
  <si>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</si>
  <si>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</si>
  <si>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</si>
  <si>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</si>
  <si>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</si>
  <si>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</si>
  <si>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</si>
  <si>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</si>
  <si>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</si>
  <si>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</si>
  <si>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</si>
  <si>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</si>
  <si>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</si>
  <si>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</si>
  <si>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</si>
  <si>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</si>
  <si>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</si>
  <si>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</si>
  <si>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</si>
  <si>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</si>
  <si>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</si>
  <si>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</si>
  <si>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</si>
  <si>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</si>
  <si>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</si>
  <si>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</si>
  <si>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</si>
  <si>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</si>
  <si>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</si>
  <si>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</si>
  <si>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</si>
  <si>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</si>
  <si>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</si>
  <si>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</si>
  <si>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</si>
  <si>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</si>
  <si>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</si>
  <si>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</si>
  <si>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</si>
  <si>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</si>
  <si>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</si>
  <si>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</si>
  <si>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</si>
  <si>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</si>
  <si>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</si>
  <si>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</si>
  <si>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</si>
  <si>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</si>
  <si>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</si>
  <si>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</si>
  <si>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</si>
  <si>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</si>
  <si>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</si>
  <si>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</si>
  <si>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</si>
  <si>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</si>
  <si>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</si>
  <si>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</si>
  <si>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</si>
  <si>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</si>
  <si>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</si>
  <si>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</si>
  <si>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</si>
  <si>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</si>
  <si>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</si>
  <si>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</si>
  <si>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</si>
  <si>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</si>
  <si>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</si>
  <si>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</si>
  <si>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</si>
  <si>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</si>
  <si>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</si>
  <si>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</si>
  <si>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</si>
  <si>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</si>
  <si>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</si>
  <si>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</si>
  <si>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</si>
  <si>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</si>
  <si>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</si>
  <si>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</si>
  <si>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</si>
  <si>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</si>
  <si>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</si>
  <si>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</si>
  <si>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</si>
  <si>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</si>
  <si>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</si>
  <si>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</si>
  <si>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</si>
  <si>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</si>
  <si>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</si>
  <si>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</si>
  <si>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</si>
  <si>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</si>
  <si>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</si>
  <si>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</si>
  <si>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</si>
  <si>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</si>
  <si>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</si>
  <si>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</si>
  <si>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</si>
  <si>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</si>
  <si>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</si>
  <si>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</si>
  <si>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</si>
  <si>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</si>
  <si>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</si>
  <si>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</si>
  <si>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</si>
  <si>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</si>
  <si>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</si>
  <si>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</si>
  <si>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</si>
  <si>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</si>
  <si>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</si>
  <si>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</si>
  <si>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</si>
  <si>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</si>
  <si>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</si>
  <si>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</si>
  <si>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</si>
  <si>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</si>
  <si>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</si>
  <si>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</si>
  <si>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</si>
  <si>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</si>
  <si>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</si>
  <si>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</si>
  <si>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</si>
  <si>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</si>
  <si>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</si>
  <si>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</si>
  <si>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</si>
  <si>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</si>
  <si>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</si>
  <si>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</si>
  <si>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</si>
  <si>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</si>
  <si>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</si>
  <si>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</si>
  <si>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</si>
  <si>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</si>
  <si>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</si>
  <si>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</si>
  <si>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</si>
  <si>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</si>
  <si>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</si>
  <si>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</si>
  <si>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</si>
  <si>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</si>
  <si>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</si>
  <si>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</si>
  <si>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</si>
  <si>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</si>
  <si>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</si>
  <si>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</si>
  <si>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</si>
  <si>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</si>
  <si>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</si>
  <si>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</si>
  <si>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</si>
  <si>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</si>
  <si>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</si>
  <si>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</si>
  <si>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</si>
  <si>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</si>
  <si>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</si>
  <si>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</si>
  <si>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</si>
  <si>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</si>
  <si>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</si>
  <si>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</si>
  <si>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</si>
  <si>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</si>
  <si>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</si>
  <si>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</si>
  <si>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</si>
  <si>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</si>
  <si>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</si>
  <si>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</si>
  <si>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</si>
  <si>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</si>
  <si>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</si>
  <si>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</si>
  <si>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</si>
  <si>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</si>
  <si>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</si>
  <si>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</si>
  <si>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</si>
  <si>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</si>
  <si>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</si>
  <si>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</si>
  <si>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</si>
  <si>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</si>
  <si>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</si>
  <si>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</si>
  <si>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</si>
  <si>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</si>
  <si>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</si>
  <si>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</si>
  <si>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</si>
  <si>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</si>
  <si>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</si>
  <si>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</si>
  <si>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</si>
  <si>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</si>
  <si>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</si>
  <si>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</si>
  <si>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</si>
  <si>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</si>
  <si>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</si>
  <si>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</si>
  <si>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</si>
  <si>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</si>
  <si>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</si>
  <si>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</si>
  <si>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</si>
  <si>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</si>
  <si>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</si>
  <si>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</si>
  <si>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</si>
  <si>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</si>
  <si>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</si>
  <si>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</si>
  <si>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</si>
  <si>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</si>
  <si>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</si>
  <si>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</si>
  <si>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</si>
  <si>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</si>
  <si>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</si>
  <si>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</si>
  <si>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</si>
  <si>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</si>
  <si>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</si>
  <si>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</si>
  <si>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</si>
  <si>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</si>
  <si>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</si>
  <si>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</si>
  <si>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</si>
  <si>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</si>
  <si>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</si>
  <si>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</si>
  <si>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</si>
  <si>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</si>
  <si>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</si>
  <si>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</si>
  <si>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</si>
  <si>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</si>
  <si>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</si>
  <si>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</si>
  <si>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</si>
  <si>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</si>
  <si>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</si>
  <si>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</si>
  <si>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</si>
  <si>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</si>
  <si>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</si>
  <si>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</si>
  <si>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</si>
  <si>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</si>
  <si>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</si>
  <si>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</si>
  <si>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</si>
  <si>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</si>
  <si>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</si>
  <si>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</si>
  <si>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</si>
  <si>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</si>
  <si>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</si>
  <si>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</si>
  <si>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</si>
  <si>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</si>
  <si>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</si>
  <si>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</si>
  <si>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</si>
  <si>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</si>
  <si>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</si>
  <si>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</si>
  <si>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</si>
  <si>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</si>
  <si>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</si>
  <si>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</si>
  <si>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</si>
  <si>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</si>
  <si>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</si>
  <si>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</si>
  <si>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</si>
  <si>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</si>
  <si>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</si>
  <si>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</si>
  <si>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</si>
  <si>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</si>
  <si>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</si>
  <si>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</si>
  <si>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</si>
  <si>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</si>
  <si>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</si>
  <si>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</si>
  <si>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</si>
  <si>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</si>
  <si>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</si>
  <si>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</si>
  <si>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</si>
  <si>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</si>
  <si>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</si>
  <si>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</si>
  <si>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</si>
  <si>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</si>
  <si>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</si>
  <si>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</si>
  <si>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</si>
  <si>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</si>
  <si>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</si>
  <si>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</si>
  <si>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</si>
  <si>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</si>
  <si>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</si>
  <si>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</si>
  <si>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</si>
  <si>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</si>
  <si>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</si>
  <si>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</si>
  <si>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</si>
  <si>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</si>
  <si>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</si>
  <si>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</si>
  <si>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</si>
  <si>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</si>
  <si>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</si>
  <si>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</si>
  <si>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</si>
  <si>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</si>
  <si>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</si>
  <si>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</si>
  <si>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</si>
  <si>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</si>
  <si>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</si>
  <si>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</si>
  <si>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</si>
  <si>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</si>
  <si>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</si>
  <si>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</si>
  <si>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</si>
  <si>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</si>
  <si>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</si>
  <si>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</si>
  <si>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</si>
  <si>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</si>
  <si>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</si>
  <si>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</si>
  <si>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</si>
  <si>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</si>
  <si>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</si>
  <si>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</si>
  <si>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</si>
  <si>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</si>
  <si>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</si>
  <si>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</si>
  <si>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</si>
  <si>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</si>
  <si>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</si>
  <si>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</si>
  <si>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</si>
  <si>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</si>
  <si>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</si>
  <si>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</si>
  <si>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</si>
  <si>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</si>
  <si>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</si>
  <si>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</si>
  <si>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</si>
  <si>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</si>
  <si>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</si>
  <si>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</si>
  <si>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</si>
  <si>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</si>
  <si>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</si>
  <si>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</si>
  <si>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</si>
  <si>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</si>
  <si>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</si>
  <si>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</si>
  <si>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</si>
  <si>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</si>
  <si>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</si>
  <si>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</si>
  <si>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</si>
  <si>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</si>
  <si>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</si>
  <si>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</si>
  <si>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</si>
  <si>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</si>
  <si>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</si>
  <si>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</si>
  <si>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</si>
  <si>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</si>
  <si>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</si>
  <si>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</si>
  <si>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</si>
  <si>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</si>
  <si>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</si>
  <si>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</si>
  <si>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</si>
  <si>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</si>
  <si>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</si>
  <si>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</si>
  <si>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</si>
  <si>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</si>
  <si>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</si>
  <si>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</si>
  <si>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</si>
  <si>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</si>
  <si>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</si>
  <si>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</si>
  <si>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</si>
  <si>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</si>
  <si>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</si>
  <si>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</si>
  <si>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</si>
  <si>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</si>
  <si>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</si>
  <si>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</si>
  <si>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</si>
  <si>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</si>
  <si>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</si>
  <si>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</si>
  <si>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</si>
  <si>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</si>
  <si>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</si>
  <si>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</si>
  <si>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</si>
  <si>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</si>
  <si>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</si>
  <si>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</si>
  <si>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</si>
  <si>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</si>
  <si>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</si>
  <si>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</si>
  <si>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</si>
  <si>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</si>
  <si>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</si>
  <si>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</si>
  <si>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</si>
  <si>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</si>
  <si>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</si>
  <si>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</si>
  <si>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</si>
  <si>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</si>
  <si>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</si>
  <si>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</si>
  <si>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</si>
  <si>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</si>
  <si>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</si>
  <si>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</si>
  <si>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</si>
  <si>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</si>
  <si>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</si>
  <si>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</si>
  <si>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</si>
  <si>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</si>
  <si>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</si>
  <si>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</si>
  <si>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</si>
  <si>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</si>
  <si>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</si>
  <si>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</si>
  <si>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</si>
  <si>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</si>
  <si>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</si>
  <si>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</si>
  <si>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</si>
  <si>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</si>
  <si>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</si>
  <si>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</si>
  <si>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</si>
  <si>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</si>
  <si>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</si>
  <si>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</si>
  <si>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</si>
  <si>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</si>
  <si>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</si>
  <si>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</si>
  <si>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</si>
  <si>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</si>
  <si>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</si>
  <si>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</si>
  <si>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</si>
  <si>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</si>
  <si>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</si>
  <si>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</si>
  <si>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</si>
  <si>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</si>
  <si>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</si>
  <si>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</si>
  <si>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</si>
  <si>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</si>
  <si>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</si>
  <si>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</si>
  <si>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</si>
  <si>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</si>
  <si>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</si>
  <si>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</si>
  <si>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</si>
  <si>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</si>
  <si>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</si>
  <si>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</si>
  <si>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</si>
  <si>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</si>
  <si>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</si>
  <si>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</si>
  <si>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</si>
  <si>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</si>
  <si>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</si>
  <si>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</si>
  <si>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</si>
  <si>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</si>
  <si>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</si>
  <si>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</si>
  <si>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</si>
  <si>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</si>
  <si>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</si>
  <si>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</si>
  <si>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</si>
  <si>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</si>
  <si>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</si>
  <si>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</si>
  <si>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</si>
  <si>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</si>
  <si>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</si>
  <si>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</si>
  <si>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</si>
  <si>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</si>
  <si>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</si>
  <si>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</si>
  <si>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</si>
  <si>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</si>
  <si>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</si>
  <si>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</si>
  <si>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</si>
  <si>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</si>
  <si>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</si>
  <si>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</si>
  <si>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</si>
  <si>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</si>
  <si>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</si>
  <si>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</si>
  <si>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</si>
  <si>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</si>
  <si>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</si>
  <si>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</si>
  <si>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</si>
  <si>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</si>
  <si>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</si>
  <si>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</si>
  <si>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</si>
  <si>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</si>
  <si>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</si>
  <si>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</si>
  <si>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</si>
  <si>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</si>
  <si>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</si>
  <si>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</si>
  <si>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</si>
  <si>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</si>
  <si>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</si>
  <si>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</si>
  <si>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</si>
  <si>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</si>
  <si>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</si>
  <si>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</si>
  <si>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</si>
  <si>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</si>
  <si>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</si>
  <si>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</si>
  <si>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</si>
  <si>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</si>
  <si>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</si>
  <si>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</si>
  <si>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</si>
  <si>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</si>
  <si>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</si>
  <si>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</si>
  <si>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</si>
  <si>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</si>
  <si>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</si>
  <si>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</si>
  <si>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</si>
  <si>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</si>
  <si>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</si>
  <si>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</si>
  <si>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</si>
  <si>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</si>
  <si>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</si>
  <si>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</si>
  <si>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</si>
  <si>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</si>
  <si>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</si>
  <si>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</si>
  <si>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</si>
  <si>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</si>
  <si>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</si>
  <si>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</si>
  <si>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</si>
  <si>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</si>
  <si>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</si>
  <si>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</si>
  <si>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</si>
  <si>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</si>
  <si>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</si>
  <si>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</si>
  <si>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</si>
  <si>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</si>
  <si>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</si>
  <si>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</si>
  <si>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</si>
  <si>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</si>
  <si>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</si>
  <si>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</si>
  <si>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</si>
  <si>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</si>
  <si>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</si>
  <si>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</si>
  <si>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</si>
  <si>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</si>
  <si>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</si>
  <si>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</si>
  <si>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</si>
  <si>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</si>
  <si>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</si>
  <si>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</si>
  <si>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</si>
  <si>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</si>
  <si>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</si>
  <si>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</si>
  <si>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</si>
  <si>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</si>
  <si>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</si>
  <si>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</si>
  <si>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</si>
  <si>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</si>
  <si>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</si>
  <si>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</si>
  <si>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</si>
  <si>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</si>
  <si>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</si>
  <si>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</si>
  <si>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</si>
  <si>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</si>
  <si>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</si>
  <si>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</si>
  <si>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</si>
  <si>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</si>
  <si>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</si>
  <si>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</si>
  <si>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</si>
  <si>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</si>
  <si>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</si>
  <si>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</si>
  <si>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</si>
  <si>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</si>
  <si>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</si>
  <si>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</si>
  <si>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</si>
  <si>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</si>
  <si>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</si>
  <si>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</si>
  <si>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</si>
  <si>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</si>
  <si>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</si>
  <si>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</si>
  <si>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</si>
  <si>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</si>
  <si>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</si>
  <si>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</si>
  <si>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</si>
  <si>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</si>
  <si>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</si>
  <si>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</si>
  <si>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</si>
  <si>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</si>
  <si>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</si>
  <si>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</si>
  <si>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</si>
  <si>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</si>
  <si>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</si>
  <si>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</si>
  <si>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</si>
  <si>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</si>
  <si>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</si>
  <si>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</si>
  <si>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</si>
  <si>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</si>
  <si>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</si>
  <si>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</si>
  <si>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</si>
  <si>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</si>
  <si>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</si>
  <si>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</si>
  <si>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</si>
  <si>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</si>
  <si>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</si>
  <si>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</si>
  <si>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</si>
  <si>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</si>
  <si>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</si>
  <si>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</si>
  <si>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</si>
  <si>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</si>
  <si>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</si>
  <si>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</si>
  <si>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</si>
  <si>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</si>
  <si>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</si>
  <si>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</si>
  <si>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</si>
  <si>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</si>
  <si>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</si>
  <si>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</si>
  <si>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</si>
  <si>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</si>
  <si>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</si>
  <si>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</si>
  <si>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</si>
  <si>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</si>
  <si>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</si>
  <si>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</si>
  <si>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</si>
  <si>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</si>
  <si>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</si>
  <si>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</si>
  <si>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</si>
  <si>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</si>
  <si>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</si>
  <si>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</si>
  <si>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</si>
  <si>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</si>
  <si>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</si>
  <si>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</si>
  <si>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</si>
  <si>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</si>
  <si>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</si>
  <si>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</si>
  <si>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</si>
  <si>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</si>
  <si>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</si>
  <si>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</si>
  <si>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</si>
  <si>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</si>
  <si>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</si>
  <si>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</si>
  <si>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</si>
  <si>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</si>
  <si>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</si>
  <si>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</si>
  <si>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</si>
  <si>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</si>
  <si>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</si>
  <si>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</si>
  <si>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</si>
  <si>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</si>
  <si>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</si>
  <si>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</si>
  <si>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</si>
  <si>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</si>
  <si>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</si>
  <si>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</si>
  <si>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</si>
  <si>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</si>
  <si>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</si>
  <si>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</si>
  <si>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</si>
  <si>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</si>
  <si>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</si>
  <si>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</si>
  <si>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</si>
  <si>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</si>
  <si>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</si>
  <si>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</si>
  <si>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</si>
  <si>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</si>
  <si>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</si>
  <si>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</si>
  <si>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</si>
  <si>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</si>
  <si>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</si>
  <si>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</si>
  <si>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</si>
  <si>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</si>
  <si>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</si>
  <si>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</si>
  <si>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</si>
  <si>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</si>
  <si>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</si>
  <si>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</si>
  <si>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</si>
  <si>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</si>
  <si>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</si>
  <si>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</si>
  <si>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</si>
  <si>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</si>
  <si>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</si>
  <si>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</si>
  <si>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</si>
  <si>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</si>
  <si>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</si>
  <si>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</si>
  <si>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</si>
  <si>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</si>
  <si>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</si>
  <si>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</si>
  <si>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</si>
  <si>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</si>
  <si>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</si>
  <si>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</si>
  <si>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</si>
  <si>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</si>
  <si>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</si>
  <si>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</si>
  <si>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</si>
  <si>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</si>
  <si>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</si>
  <si>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</si>
  <si>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</si>
  <si>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</si>
  <si>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</si>
  <si>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</si>
  <si>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</si>
  <si>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</si>
  <si>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</si>
  <si>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</si>
  <si>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</si>
  <si>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</si>
  <si>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</si>
  <si>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</si>
  <si>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</si>
  <si>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</si>
  <si>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</si>
  <si>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</si>
  <si>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</si>
  <si>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</si>
  <si>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</si>
  <si>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</si>
  <si>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</si>
  <si>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</si>
  <si>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</si>
  <si>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</si>
  <si>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</si>
  <si>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</si>
  <si>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</si>
  <si>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</si>
  <si>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</si>
  <si>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</si>
  <si>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</si>
  <si>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</si>
  <si>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</si>
  <si>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</si>
  <si>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</si>
  <si>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</si>
  <si>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</si>
  <si>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</si>
  <si>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</si>
  <si>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</si>
  <si>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</si>
  <si>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</si>
  <si>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</si>
  <si>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</si>
  <si>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</si>
  <si>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</si>
  <si>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</si>
  <si>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</si>
  <si>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</si>
  <si>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</si>
  <si>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</si>
  <si>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</si>
  <si>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</si>
  <si>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</si>
  <si>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</si>
  <si>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</si>
  <si>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</si>
  <si>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</si>
  <si>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</si>
  <si>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</si>
  <si>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</si>
  <si>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</si>
  <si>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</si>
  <si>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</si>
  <si>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</si>
  <si>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</si>
  <si>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</si>
  <si>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</si>
  <si>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</si>
  <si>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</si>
  <si>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</si>
  <si>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</si>
  <si>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</si>
  <si>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</si>
  <si>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</si>
  <si>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</si>
  <si>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</si>
  <si>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</si>
  <si>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</si>
  <si>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</si>
  <si>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</si>
  <si>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</si>
  <si>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</si>
  <si>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</si>
  <si>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</si>
  <si>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</si>
  <si>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</si>
  <si>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</si>
  <si>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</si>
  <si>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</si>
  <si>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</si>
  <si>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</si>
  <si>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</si>
  <si>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</si>
  <si>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</si>
  <si>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</si>
  <si>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</si>
  <si>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</si>
  <si>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</si>
  <si>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</si>
  <si>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</si>
  <si>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</si>
  <si>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</si>
  <si>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</si>
  <si>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</si>
  <si>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</si>
  <si>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</si>
  <si>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</si>
  <si>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</si>
  <si>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</si>
  <si>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</si>
  <si>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</si>
  <si>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</si>
  <si>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</si>
  <si>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</si>
  <si>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</si>
  <si>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</si>
  <si>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</si>
  <si>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</si>
  <si>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</si>
  <si>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</si>
  <si>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</si>
  <si>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</si>
  <si>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</si>
  <si>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</si>
  <si>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</si>
  <si>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</si>
  <si>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</si>
  <si>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</si>
  <si>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</si>
  <si>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</si>
  <si>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</si>
  <si>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</si>
  <si>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</si>
  <si>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</si>
  <si>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</si>
  <si>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</si>
  <si>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</si>
  <si>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</si>
  <si>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</si>
  <si>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</si>
  <si>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</si>
  <si>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</si>
  <si>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</si>
  <si>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</si>
  <si>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</si>
  <si>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</si>
  <si>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</si>
  <si>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</si>
  <si>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</si>
  <si>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</si>
  <si>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</si>
  <si>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</si>
  <si>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</si>
  <si>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</si>
  <si>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</si>
  <si>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</si>
  <si>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</si>
  <si>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</si>
  <si>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</si>
  <si>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</si>
  <si>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</si>
  <si>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</si>
  <si>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</si>
  <si>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</si>
  <si>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</si>
  <si>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</si>
  <si>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</si>
  <si>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</si>
  <si>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</si>
  <si>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</si>
  <si>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</si>
  <si>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</si>
  <si>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</si>
  <si>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</si>
  <si>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</si>
  <si>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</si>
  <si>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</si>
  <si>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</si>
  <si>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</si>
  <si>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</si>
  <si>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</si>
  <si>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</si>
  <si>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</si>
  <si>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</si>
  <si>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</si>
  <si>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</si>
  <si>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</si>
  <si>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</si>
  <si>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</si>
  <si>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</si>
  <si>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</si>
  <si>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</si>
  <si>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</si>
  <si>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</si>
  <si>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</si>
  <si>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</si>
  <si>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</si>
  <si>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</si>
  <si>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</si>
  <si>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</si>
  <si>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</si>
  <si>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</si>
  <si>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</si>
  <si>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</si>
  <si>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</si>
  <si>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</si>
  <si>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</si>
  <si>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</si>
  <si>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</si>
  <si>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</si>
  <si>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</si>
  <si>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</si>
  <si>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</si>
  <si>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</si>
  <si>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</si>
  <si>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</si>
  <si>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</si>
  <si>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</si>
  <si>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</si>
  <si>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</si>
  <si>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</si>
  <si>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</si>
  <si>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</si>
  <si>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</si>
  <si>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</si>
  <si>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</si>
  <si>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</si>
  <si>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</si>
  <si>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</si>
  <si>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</si>
  <si>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</si>
  <si>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</si>
  <si>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</si>
  <si>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</si>
  <si>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</si>
  <si>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</si>
  <si>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</si>
  <si>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</si>
  <si>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</si>
  <si>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</si>
  <si>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</si>
  <si>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Previsão de MC1 as 8h</t>
  </si>
  <si>
    <t>MC1 09:35</t>
  </si>
  <si>
    <t xml:space="preserve">MC1 09:35, sem oportunidade </t>
  </si>
  <si>
    <t>MC1 as 10:25h - CCO verificando oportunida de faixa</t>
  </si>
  <si>
    <t>TIQNORTE</t>
  </si>
  <si>
    <t>Troca de jacaré no AMV TIQ NORTE</t>
  </si>
  <si>
    <t>Pronto as 10h - Intervalo das 11:44 as 13:44h</t>
  </si>
  <si>
    <t>Intervalo das 11:44 as 13:44h</t>
  </si>
  <si>
    <t>BRUNO (TF-525)46052</t>
  </si>
  <si>
    <t>Pronto as 8h - Intervalo das 8:07 as 09:37h</t>
  </si>
  <si>
    <t>Intervalo das 8:07 as 09:37h</t>
  </si>
  <si>
    <t>Execução de solda km 489,9 linha desviada</t>
  </si>
  <si>
    <t>Pronto as 10h - após I38 CCO ira verificar oportunidade</t>
  </si>
  <si>
    <t xml:space="preserve">MC1 as 09:27h, sem oportunidade </t>
  </si>
  <si>
    <t>Pronto as 10h - após C65 CCO ira verificar oportunidade</t>
  </si>
  <si>
    <t>Substituição de trilho - 30m</t>
  </si>
  <si>
    <t>Cancelado - máquina continua avariada</t>
  </si>
  <si>
    <t>Deslocamento de TCS para TIN</t>
  </si>
  <si>
    <t>Em TAG - CBL da 7636 avariado - aguardando mecânica</t>
  </si>
  <si>
    <t>Devido horário de liberação da loco e necessidade de abastecimento será reprogramado para S+1</t>
  </si>
  <si>
    <t>Recolha barra de trilho no km 176,300 SB ZIQZQY - 30min e posiciona no km 181,125 30min</t>
  </si>
  <si>
    <t>Sem oportunidade/ mudança de programação devido horário</t>
  </si>
  <si>
    <t xml:space="preserve">Sem oportunidade de faixa </t>
  </si>
  <si>
    <t xml:space="preserve">Não solicitou devido falecimento de um colaborador </t>
  </si>
  <si>
    <t xml:space="preserve">Falecimento de um colaborador </t>
  </si>
  <si>
    <t>A66</t>
  </si>
  <si>
    <t>TMI-TAP</t>
  </si>
  <si>
    <t>TMITAP</t>
  </si>
  <si>
    <t>Inspeção de auto de linha - somente circulação</t>
  </si>
  <si>
    <t xml:space="preserve">MC1 10:03, sem oportunidade de faixa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</si>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</sst>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1" fontId="15" fillId="16" borderId="2" xfId="0" applyNumberFormat="1" applyFont="1" applyFill="1" applyBorder="1" applyAlignment="1">
      <alignment horizontal="center" vertical="center"/>
    </xf>
    <xf numFmtId="2" fontId="37" fillId="3" borderId="0" xfId="0" applyNumberFormat="1" applyFont="1" applyFill="1" applyAlignment="1">
      <alignment horizontal="left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8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5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79" tableBorderDxfId="17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"/>
    <tableColumn id="8" xr3:uid="{69D5AC3B-4F64-4F8F-AD2A-0AD158918DDD}" name="CORRELATO" dataDxfId="1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50" totalsRowShown="0" headerRowDxfId="105" totalsRowDxfId="104" tableBorderDxfId="103">
  <autoFilter ref="A5:BS65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598</v>
      </c>
      <c r="C1" s="23" t="s">
        <v>599</v>
      </c>
      <c r="E1" s="23" t="s">
        <v>600</v>
      </c>
      <c r="G1" s="23" t="s">
        <v>601</v>
      </c>
      <c r="H1" s="25"/>
      <c r="I1" s="23" t="s">
        <v>602</v>
      </c>
      <c r="J1" s="25"/>
      <c r="K1" s="23" t="s">
        <v>603</v>
      </c>
      <c r="L1" s="25"/>
      <c r="M1" s="23" t="s">
        <v>604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605</v>
      </c>
      <c r="C2" s="27" t="s">
        <v>606</v>
      </c>
      <c r="E2" s="27">
        <v>1</v>
      </c>
      <c r="G2" s="27" t="s">
        <v>607</v>
      </c>
      <c r="H2" s="25"/>
      <c r="I2" s="27" t="s">
        <v>608</v>
      </c>
      <c r="J2" s="25"/>
      <c r="K2" s="27" t="s">
        <v>609</v>
      </c>
      <c r="L2" s="25"/>
      <c r="M2" s="27" t="s">
        <v>610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611</v>
      </c>
      <c r="C3" s="27" t="s">
        <v>612</v>
      </c>
      <c r="E3" s="27">
        <v>2</v>
      </c>
      <c r="G3" s="27" t="s">
        <v>613</v>
      </c>
      <c r="H3" s="25"/>
      <c r="I3" s="27" t="s">
        <v>614</v>
      </c>
      <c r="J3" s="25"/>
      <c r="K3" s="27" t="s">
        <v>615</v>
      </c>
      <c r="L3" s="25"/>
      <c r="M3" s="27" t="s">
        <v>616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617</v>
      </c>
      <c r="C4" s="27" t="s">
        <v>599</v>
      </c>
      <c r="E4" s="25"/>
      <c r="H4" s="25"/>
      <c r="I4" s="27" t="s">
        <v>618</v>
      </c>
      <c r="J4" s="25"/>
      <c r="K4" s="27" t="s">
        <v>619</v>
      </c>
      <c r="L4" s="25"/>
      <c r="M4" s="27" t="s">
        <v>620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613</v>
      </c>
      <c r="C5" s="27" t="s">
        <v>613</v>
      </c>
      <c r="H5" s="25"/>
      <c r="J5" s="25"/>
      <c r="K5" s="25"/>
      <c r="L5" s="25"/>
      <c r="M5" s="27" t="s">
        <v>621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622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623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0" t="s">
        <v>645</v>
      </c>
      <c r="W13" s="30" t="s">
        <v>646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647</v>
      </c>
      <c r="B14" s="32" t="s">
        <v>648</v>
      </c>
      <c r="C14" s="32" t="s">
        <v>649</v>
      </c>
      <c r="D14" s="32" t="s">
        <v>0</v>
      </c>
      <c r="E14" s="32" t="s">
        <v>0</v>
      </c>
      <c r="F14" s="32" t="s">
        <v>650</v>
      </c>
      <c r="G14" s="32" t="s">
        <v>650</v>
      </c>
      <c r="H14" s="32" t="s">
        <v>651</v>
      </c>
      <c r="I14" s="32" t="s">
        <v>652</v>
      </c>
      <c r="J14" s="32" t="s">
        <v>653</v>
      </c>
      <c r="K14" s="32" t="s">
        <v>654</v>
      </c>
      <c r="L14" s="32" t="s">
        <v>655</v>
      </c>
      <c r="M14" s="32" t="s">
        <v>655</v>
      </c>
      <c r="N14" s="32" t="s">
        <v>655</v>
      </c>
      <c r="O14" s="32" t="s">
        <v>655</v>
      </c>
      <c r="P14" s="32" t="s">
        <v>639</v>
      </c>
      <c r="Q14" s="32" t="s">
        <v>656</v>
      </c>
      <c r="R14" s="32" t="s">
        <v>657</v>
      </c>
      <c r="S14" s="32" t="s">
        <v>0</v>
      </c>
      <c r="T14" s="32" t="s">
        <v>0</v>
      </c>
      <c r="U14" s="32" t="s">
        <v>644</v>
      </c>
      <c r="V14" s="33" t="s">
        <v>645</v>
      </c>
      <c r="W14" s="33" t="s">
        <v>646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658</v>
      </c>
      <c r="B15" s="32" t="s">
        <v>659</v>
      </c>
      <c r="C15" s="32" t="str">
        <f>""</f>
        <v/>
      </c>
      <c r="D15" s="32"/>
      <c r="E15" s="32"/>
      <c r="F15" s="32"/>
      <c r="G15" s="32" t="s">
        <v>660</v>
      </c>
      <c r="H15" s="32" t="s">
        <v>661</v>
      </c>
      <c r="I15" s="32" t="s">
        <v>662</v>
      </c>
      <c r="J15" s="32"/>
      <c r="K15" s="32" t="s">
        <v>663</v>
      </c>
      <c r="L15" s="32" t="s">
        <v>664</v>
      </c>
      <c r="M15" s="32" t="s">
        <v>664</v>
      </c>
      <c r="N15" s="32" t="s">
        <v>664</v>
      </c>
      <c r="O15" s="32" t="s">
        <v>664</v>
      </c>
      <c r="P15" s="32"/>
      <c r="Q15" s="32" t="s">
        <v>630</v>
      </c>
      <c r="R15" s="32" t="s">
        <v>665</v>
      </c>
      <c r="S15" s="32" t="s">
        <v>666</v>
      </c>
      <c r="T15" s="32" t="s">
        <v>666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667</v>
      </c>
      <c r="L16" s="32"/>
      <c r="M16" s="32"/>
      <c r="N16" s="32"/>
      <c r="O16" s="32"/>
      <c r="P16" s="32"/>
      <c r="Q16" s="32"/>
      <c r="R16" s="32" t="s">
        <v>668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662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669</v>
      </c>
      <c r="B28" s="29" t="s">
        <v>670</v>
      </c>
      <c r="C28" s="29" t="s">
        <v>671</v>
      </c>
      <c r="D28" s="29" t="s">
        <v>672</v>
      </c>
      <c r="E28" s="29" t="s">
        <v>673</v>
      </c>
      <c r="F28" s="29" t="s">
        <v>674</v>
      </c>
      <c r="G28" s="29" t="s">
        <v>675</v>
      </c>
      <c r="H28" s="29" t="s">
        <v>676</v>
      </c>
      <c r="I28" s="29" t="s">
        <v>677</v>
      </c>
      <c r="J28" s="29" t="s">
        <v>678</v>
      </c>
      <c r="K28" s="29" t="s">
        <v>679</v>
      </c>
      <c r="L28" s="29" t="s">
        <v>680</v>
      </c>
      <c r="M28" s="29" t="s">
        <v>681</v>
      </c>
      <c r="N28" s="29" t="s">
        <v>682</v>
      </c>
      <c r="O28" s="29" t="s">
        <v>683</v>
      </c>
      <c r="P28" s="29" t="s">
        <v>684</v>
      </c>
      <c r="Q28" s="29" t="s">
        <v>685</v>
      </c>
      <c r="R28" s="29" t="s">
        <v>686</v>
      </c>
      <c r="S28" s="29" t="s">
        <v>687</v>
      </c>
      <c r="T28" s="29" t="s">
        <v>688</v>
      </c>
      <c r="U28" s="29" t="s">
        <v>689</v>
      </c>
      <c r="V28" s="29" t="s">
        <v>690</v>
      </c>
      <c r="W28" s="29" t="s">
        <v>691</v>
      </c>
      <c r="X28" s="29" t="s">
        <v>692</v>
      </c>
      <c r="Y28" s="29" t="s">
        <v>693</v>
      </c>
      <c r="Z28" s="29" t="s">
        <v>694</v>
      </c>
      <c r="AA28" s="29" t="s">
        <v>695</v>
      </c>
      <c r="AB28" s="29" t="s">
        <v>696</v>
      </c>
      <c r="AC28" s="29" t="s">
        <v>697</v>
      </c>
      <c r="AD28" s="29" t="s">
        <v>698</v>
      </c>
      <c r="AE28" s="29" t="s">
        <v>699</v>
      </c>
      <c r="AF28" s="29" t="s">
        <v>700</v>
      </c>
      <c r="AG28" s="29" t="s">
        <v>701</v>
      </c>
      <c r="AH28" s="29" t="s">
        <v>702</v>
      </c>
      <c r="AI28" s="29" t="s">
        <v>703</v>
      </c>
      <c r="AJ28" s="29" t="s">
        <v>704</v>
      </c>
      <c r="AK28" s="29" t="s">
        <v>705</v>
      </c>
      <c r="AL28" s="29" t="s">
        <v>706</v>
      </c>
      <c r="AM28" s="29" t="s">
        <v>707</v>
      </c>
      <c r="AN28" s="34" t="s">
        <v>708</v>
      </c>
      <c r="AO28" s="34" t="s">
        <v>709</v>
      </c>
      <c r="AP28" s="25"/>
    </row>
    <row r="29" spans="1:42" s="31" customFormat="1">
      <c r="A29" s="32" t="s">
        <v>710</v>
      </c>
      <c r="B29" s="32" t="s">
        <v>711</v>
      </c>
      <c r="C29" s="32" t="s">
        <v>712</v>
      </c>
      <c r="D29" s="32" t="s">
        <v>650</v>
      </c>
      <c r="E29" s="32" t="s">
        <v>659</v>
      </c>
      <c r="F29" s="32" t="s">
        <v>713</v>
      </c>
      <c r="G29" s="32" t="s">
        <v>714</v>
      </c>
      <c r="H29" s="32" t="s">
        <v>715</v>
      </c>
      <c r="I29" s="32" t="s">
        <v>716</v>
      </c>
      <c r="J29" s="32" t="s">
        <v>717</v>
      </c>
      <c r="K29" s="32" t="s">
        <v>717</v>
      </c>
      <c r="L29" s="32" t="s">
        <v>718</v>
      </c>
      <c r="M29" s="32" t="s">
        <v>719</v>
      </c>
      <c r="N29" s="32" t="s">
        <v>720</v>
      </c>
      <c r="O29" s="32" t="s">
        <v>721</v>
      </c>
      <c r="P29" s="32" t="s">
        <v>722</v>
      </c>
      <c r="Q29" s="32" t="s">
        <v>723</v>
      </c>
      <c r="R29" s="32" t="s">
        <v>724</v>
      </c>
      <c r="S29" s="32" t="s">
        <v>725</v>
      </c>
      <c r="T29" s="32" t="s">
        <v>726</v>
      </c>
      <c r="U29" s="32" t="s">
        <v>727</v>
      </c>
      <c r="V29" s="32" t="s">
        <v>726</v>
      </c>
      <c r="W29" s="32" t="s">
        <v>727</v>
      </c>
      <c r="X29" s="32" t="s">
        <v>728</v>
      </c>
      <c r="Y29" s="32" t="s">
        <v>727</v>
      </c>
      <c r="Z29" s="32" t="s">
        <v>726</v>
      </c>
      <c r="AA29" s="32" t="s">
        <v>727</v>
      </c>
      <c r="AB29" s="32" t="s">
        <v>639</v>
      </c>
      <c r="AC29" s="32" t="s">
        <v>729</v>
      </c>
      <c r="AD29" s="32" t="s">
        <v>730</v>
      </c>
      <c r="AE29" s="32" t="s">
        <v>731</v>
      </c>
      <c r="AF29" s="32" t="s">
        <v>668</v>
      </c>
      <c r="AG29" s="32" t="s">
        <v>665</v>
      </c>
      <c r="AH29" s="32" t="s">
        <v>732</v>
      </c>
      <c r="AI29" s="32" t="s">
        <v>733</v>
      </c>
      <c r="AJ29" s="32" t="s">
        <v>717</v>
      </c>
      <c r="AK29" s="32" t="s">
        <v>733</v>
      </c>
      <c r="AL29" s="32" t="s">
        <v>717</v>
      </c>
      <c r="AM29" s="32" t="s">
        <v>644</v>
      </c>
      <c r="AN29" s="33" t="s">
        <v>645</v>
      </c>
      <c r="AO29" s="33" t="s">
        <v>646</v>
      </c>
      <c r="AP29" s="25"/>
    </row>
    <row r="30" spans="1:42" s="31" customFormat="1">
      <c r="A30" s="32"/>
      <c r="B30" s="32"/>
      <c r="C30" s="32"/>
      <c r="D30" s="32" t="s">
        <v>660</v>
      </c>
      <c r="E30" s="32"/>
      <c r="F30" s="32" t="s">
        <v>734</v>
      </c>
      <c r="G30" s="32" t="s">
        <v>735</v>
      </c>
      <c r="H30" s="32" t="s">
        <v>736</v>
      </c>
      <c r="I30" s="32" t="s">
        <v>737</v>
      </c>
      <c r="J30" s="32"/>
      <c r="K30" s="32"/>
      <c r="L30" s="32" t="s">
        <v>738</v>
      </c>
      <c r="M30" s="32" t="s">
        <v>739</v>
      </c>
      <c r="N30" s="32" t="s">
        <v>716</v>
      </c>
      <c r="O30" s="32" t="s">
        <v>740</v>
      </c>
      <c r="P30" s="32" t="s">
        <v>741</v>
      </c>
      <c r="Q30" s="32" t="s">
        <v>742</v>
      </c>
      <c r="R30" s="32"/>
      <c r="S30" s="32" t="s">
        <v>723</v>
      </c>
      <c r="T30" s="32" t="s">
        <v>743</v>
      </c>
      <c r="U30" s="32" t="s">
        <v>716</v>
      </c>
      <c r="V30" s="32" t="s">
        <v>743</v>
      </c>
      <c r="W30" s="32" t="s">
        <v>716</v>
      </c>
      <c r="X30" s="32" t="s">
        <v>743</v>
      </c>
      <c r="Y30" s="32" t="s">
        <v>716</v>
      </c>
      <c r="Z30" s="32" t="s">
        <v>743</v>
      </c>
      <c r="AA30" s="32" t="s">
        <v>744</v>
      </c>
      <c r="AB30" s="32"/>
      <c r="AC30" s="32"/>
      <c r="AD30" s="32"/>
      <c r="AE30" s="32" t="s">
        <v>745</v>
      </c>
      <c r="AF30" s="32"/>
      <c r="AG30" s="32"/>
      <c r="AH30" s="32"/>
      <c r="AI30" s="32" t="s">
        <v>746</v>
      </c>
      <c r="AJ30" s="32" t="s">
        <v>747</v>
      </c>
      <c r="AK30" s="32" t="s">
        <v>746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748</v>
      </c>
      <c r="E31" s="32"/>
      <c r="F31" s="32"/>
      <c r="G31" s="32"/>
      <c r="H31" s="32"/>
      <c r="I31" s="32"/>
      <c r="J31" s="32"/>
      <c r="K31" s="32"/>
      <c r="L31" s="32" t="s">
        <v>749</v>
      </c>
      <c r="M31" s="32" t="s">
        <v>750</v>
      </c>
      <c r="N31" s="32" t="s">
        <v>727</v>
      </c>
      <c r="O31" s="32" t="s">
        <v>751</v>
      </c>
      <c r="P31" s="32" t="s">
        <v>752</v>
      </c>
      <c r="Q31" s="32" t="s">
        <v>753</v>
      </c>
      <c r="R31" s="32"/>
      <c r="S31" s="32" t="s">
        <v>742</v>
      </c>
      <c r="T31" s="32"/>
      <c r="U31" s="32" t="s">
        <v>754</v>
      </c>
      <c r="V31" s="32"/>
      <c r="W31" s="32" t="s">
        <v>754</v>
      </c>
      <c r="X31" s="32"/>
      <c r="Y31" s="32" t="s">
        <v>754</v>
      </c>
      <c r="Z31" s="32"/>
      <c r="AA31" s="32" t="s">
        <v>754</v>
      </c>
      <c r="AB31" s="32"/>
      <c r="AC31" s="32"/>
      <c r="AD31" s="32"/>
      <c r="AE31" s="32" t="s">
        <v>755</v>
      </c>
      <c r="AF31" s="32"/>
      <c r="AG31" s="32"/>
      <c r="AH31" s="32"/>
      <c r="AI31" s="32" t="s">
        <v>756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757</v>
      </c>
      <c r="E32" s="32"/>
      <c r="F32" s="32"/>
      <c r="G32" s="32"/>
      <c r="H32" s="32"/>
      <c r="I32" s="32"/>
      <c r="J32" s="32"/>
      <c r="K32" s="32"/>
      <c r="L32" s="32" t="s">
        <v>758</v>
      </c>
      <c r="M32" s="32"/>
      <c r="N32" s="32"/>
      <c r="O32" s="32"/>
      <c r="P32" s="32" t="s">
        <v>759</v>
      </c>
      <c r="Q32" s="32" t="s">
        <v>760</v>
      </c>
      <c r="R32" s="32"/>
      <c r="S32" s="32" t="s">
        <v>753</v>
      </c>
      <c r="T32" s="32"/>
      <c r="U32" s="32" t="s">
        <v>761</v>
      </c>
      <c r="V32" s="32"/>
      <c r="W32" s="32" t="s">
        <v>761</v>
      </c>
      <c r="X32" s="32"/>
      <c r="Y32" s="32" t="s">
        <v>761</v>
      </c>
      <c r="Z32" s="32"/>
      <c r="AA32" s="32" t="s">
        <v>761</v>
      </c>
      <c r="AB32" s="32"/>
      <c r="AC32" s="32"/>
      <c r="AD32" s="32"/>
      <c r="AE32" s="32"/>
      <c r="AF32" s="32"/>
      <c r="AG32" s="32"/>
      <c r="AH32" s="32"/>
      <c r="AI32" s="32" t="s">
        <v>749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762</v>
      </c>
      <c r="E33" s="32"/>
      <c r="F33" s="32"/>
      <c r="G33" s="32"/>
      <c r="H33" s="32"/>
      <c r="I33" s="32"/>
      <c r="J33" s="32"/>
      <c r="K33" s="32"/>
      <c r="L33" s="32" t="s">
        <v>763</v>
      </c>
      <c r="M33" s="32"/>
      <c r="N33" s="32"/>
      <c r="O33" s="32"/>
      <c r="P33" s="32"/>
      <c r="Q33" s="32" t="s">
        <v>764</v>
      </c>
      <c r="R33" s="32"/>
      <c r="S33" s="32" t="s">
        <v>760</v>
      </c>
      <c r="T33" s="32"/>
      <c r="U33" s="32" t="s">
        <v>765</v>
      </c>
      <c r="V33" s="32"/>
      <c r="W33" s="32" t="s">
        <v>765</v>
      </c>
      <c r="X33" s="32"/>
      <c r="Y33" s="32" t="s">
        <v>765</v>
      </c>
      <c r="Z33" s="32"/>
      <c r="AA33" s="32" t="s">
        <v>765</v>
      </c>
      <c r="AB33" s="32"/>
      <c r="AC33" s="32"/>
      <c r="AD33" s="32"/>
      <c r="AE33" s="32"/>
      <c r="AF33" s="32"/>
      <c r="AG33" s="32"/>
      <c r="AH33" s="32"/>
      <c r="AI33" s="32" t="s">
        <v>763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766</v>
      </c>
      <c r="M34" s="32"/>
      <c r="N34" s="32"/>
      <c r="O34" s="32"/>
      <c r="P34" s="32"/>
      <c r="Q34" s="32" t="s">
        <v>767</v>
      </c>
      <c r="R34" s="32"/>
      <c r="S34" s="32" t="s">
        <v>764</v>
      </c>
      <c r="T34" s="32"/>
      <c r="U34" s="32" t="s">
        <v>768</v>
      </c>
      <c r="V34" s="32"/>
      <c r="W34" s="32" t="s">
        <v>768</v>
      </c>
      <c r="X34" s="32"/>
      <c r="Y34" s="32" t="s">
        <v>768</v>
      </c>
      <c r="Z34" s="32"/>
      <c r="AA34" s="32" t="s">
        <v>768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769</v>
      </c>
      <c r="M35" s="32"/>
      <c r="N35" s="32"/>
      <c r="O35" s="32"/>
      <c r="P35" s="32"/>
      <c r="Q35" s="32" t="s">
        <v>770</v>
      </c>
      <c r="R35" s="32"/>
      <c r="S35" s="32" t="s">
        <v>767</v>
      </c>
      <c r="T35" s="32"/>
      <c r="U35" s="32" t="s">
        <v>771</v>
      </c>
      <c r="V35" s="32"/>
      <c r="W35" s="32" t="s">
        <v>771</v>
      </c>
      <c r="X35" s="32"/>
      <c r="Y35" s="32" t="s">
        <v>771</v>
      </c>
      <c r="Z35" s="32"/>
      <c r="AA35" s="32" t="s">
        <v>771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772</v>
      </c>
      <c r="R36" s="32"/>
      <c r="S36" s="32" t="s">
        <v>770</v>
      </c>
      <c r="T36" s="32"/>
      <c r="U36" s="32" t="s">
        <v>773</v>
      </c>
      <c r="V36" s="32"/>
      <c r="W36" s="32" t="s">
        <v>773</v>
      </c>
      <c r="X36" s="32"/>
      <c r="Y36" s="32" t="s">
        <v>773</v>
      </c>
      <c r="Z36" s="32"/>
      <c r="AA36" s="32" t="s">
        <v>773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774</v>
      </c>
      <c r="R37" s="32"/>
      <c r="S37" s="32" t="s">
        <v>772</v>
      </c>
      <c r="T37" s="32"/>
      <c r="U37" s="32" t="s">
        <v>758</v>
      </c>
      <c r="V37" s="32"/>
      <c r="W37" s="32" t="s">
        <v>758</v>
      </c>
      <c r="X37" s="32"/>
      <c r="Y37" s="32" t="s">
        <v>758</v>
      </c>
      <c r="Z37" s="32"/>
      <c r="AA37" s="32" t="s">
        <v>758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775</v>
      </c>
      <c r="R38" s="32"/>
      <c r="S38" s="32" t="s">
        <v>774</v>
      </c>
      <c r="T38" s="32"/>
      <c r="U38" s="32" t="s">
        <v>776</v>
      </c>
      <c r="V38" s="32"/>
      <c r="W38" s="32" t="s">
        <v>776</v>
      </c>
      <c r="X38" s="32"/>
      <c r="Y38" s="32" t="s">
        <v>776</v>
      </c>
      <c r="Z38" s="32"/>
      <c r="AA38" s="32" t="s">
        <v>776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777</v>
      </c>
      <c r="R39" s="35"/>
      <c r="S39" s="35" t="s">
        <v>775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778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779</v>
      </c>
      <c r="D1" s="69" t="s">
        <v>780</v>
      </c>
      <c r="E1" s="69" t="s">
        <v>781</v>
      </c>
      <c r="F1" s="69" t="s">
        <v>782</v>
      </c>
      <c r="G1" s="69" t="s">
        <v>783</v>
      </c>
      <c r="H1" s="69" t="s">
        <v>784</v>
      </c>
      <c r="I1" s="69" t="s">
        <v>785</v>
      </c>
      <c r="J1" s="69" t="s">
        <v>604</v>
      </c>
      <c r="K1" s="69" t="s">
        <v>786</v>
      </c>
    </row>
    <row r="2" spans="1:18">
      <c r="A2" s="202" t="s">
        <v>779</v>
      </c>
      <c r="D2" s="65" t="s">
        <v>779</v>
      </c>
      <c r="E2" s="65" t="s">
        <v>787</v>
      </c>
      <c r="F2" s="65" t="s">
        <v>788</v>
      </c>
      <c r="G2" s="65" t="s">
        <v>779</v>
      </c>
      <c r="H2" s="67" t="s">
        <v>613</v>
      </c>
      <c r="I2" s="65">
        <v>0</v>
      </c>
      <c r="J2" s="65">
        <v>0</v>
      </c>
      <c r="K2" s="65" t="s">
        <v>779</v>
      </c>
    </row>
    <row r="3" spans="1:18">
      <c r="A3" s="202" t="s">
        <v>789</v>
      </c>
      <c r="D3" s="66" t="s">
        <v>790</v>
      </c>
      <c r="E3" s="66" t="s">
        <v>791</v>
      </c>
      <c r="F3" s="66" t="s">
        <v>792</v>
      </c>
      <c r="G3" s="66" t="s">
        <v>793</v>
      </c>
      <c r="H3" s="68" t="s">
        <v>613</v>
      </c>
      <c r="I3" s="66">
        <v>1</v>
      </c>
      <c r="J3" s="66">
        <v>1</v>
      </c>
      <c r="K3" s="66" t="s">
        <v>793</v>
      </c>
    </row>
    <row r="4" spans="1:18">
      <c r="A4" s="202" t="s">
        <v>794</v>
      </c>
      <c r="D4" s="65" t="s">
        <v>795</v>
      </c>
      <c r="E4" s="65" t="s">
        <v>787</v>
      </c>
      <c r="F4" s="65" t="s">
        <v>796</v>
      </c>
      <c r="G4" s="65" t="s">
        <v>797</v>
      </c>
      <c r="H4" s="67" t="s">
        <v>613</v>
      </c>
      <c r="I4" s="65">
        <v>1</v>
      </c>
      <c r="J4" s="65">
        <v>1</v>
      </c>
      <c r="K4" s="65" t="s">
        <v>797</v>
      </c>
    </row>
    <row r="5" spans="1:18">
      <c r="A5" s="202" t="s">
        <v>798</v>
      </c>
      <c r="D5" s="66" t="s">
        <v>799</v>
      </c>
      <c r="E5" s="66" t="s">
        <v>787</v>
      </c>
      <c r="F5" s="66" t="s">
        <v>788</v>
      </c>
      <c r="G5" s="66" t="s">
        <v>800</v>
      </c>
      <c r="H5" s="66"/>
      <c r="I5" s="66"/>
      <c r="J5" s="66"/>
      <c r="K5" s="66" t="s">
        <v>800</v>
      </c>
    </row>
    <row r="6" spans="1:18">
      <c r="A6" s="202" t="s">
        <v>801</v>
      </c>
      <c r="D6" s="65" t="s">
        <v>802</v>
      </c>
      <c r="E6" s="65" t="s">
        <v>787</v>
      </c>
      <c r="F6" s="65" t="s">
        <v>788</v>
      </c>
      <c r="G6" s="65" t="s">
        <v>803</v>
      </c>
      <c r="H6" s="67" t="s">
        <v>613</v>
      </c>
      <c r="I6" s="65">
        <v>0</v>
      </c>
      <c r="J6" s="65">
        <v>4</v>
      </c>
      <c r="K6" s="65" t="s">
        <v>803</v>
      </c>
      <c r="R6" t="s">
        <v>804</v>
      </c>
    </row>
    <row r="7" spans="1:18">
      <c r="A7" s="202" t="s">
        <v>805</v>
      </c>
      <c r="D7" s="66" t="s">
        <v>806</v>
      </c>
      <c r="E7" s="66" t="s">
        <v>807</v>
      </c>
      <c r="F7" s="66" t="s">
        <v>808</v>
      </c>
      <c r="G7" s="66" t="s">
        <v>808</v>
      </c>
      <c r="H7" s="68" t="s">
        <v>613</v>
      </c>
      <c r="I7" s="66">
        <v>1</v>
      </c>
      <c r="J7" s="66">
        <v>1</v>
      </c>
      <c r="K7" s="66" t="s">
        <v>808</v>
      </c>
    </row>
    <row r="8" spans="1:18">
      <c r="A8" s="202" t="s">
        <v>809</v>
      </c>
      <c r="D8" s="65" t="s">
        <v>810</v>
      </c>
      <c r="E8" s="65" t="s">
        <v>807</v>
      </c>
      <c r="F8" s="65" t="s">
        <v>808</v>
      </c>
      <c r="G8" s="65" t="s">
        <v>808</v>
      </c>
      <c r="H8" s="67" t="s">
        <v>613</v>
      </c>
      <c r="I8" s="65">
        <v>1</v>
      </c>
      <c r="J8" s="65">
        <v>1</v>
      </c>
      <c r="K8" s="65" t="s">
        <v>808</v>
      </c>
    </row>
    <row r="9" spans="1:18">
      <c r="A9" s="202" t="s">
        <v>811</v>
      </c>
      <c r="D9" s="66" t="s">
        <v>812</v>
      </c>
      <c r="E9" s="66" t="s">
        <v>807</v>
      </c>
      <c r="F9" s="66" t="s">
        <v>808</v>
      </c>
      <c r="G9" s="66" t="s">
        <v>808</v>
      </c>
      <c r="H9" s="68" t="s">
        <v>613</v>
      </c>
      <c r="I9" s="66">
        <v>1</v>
      </c>
      <c r="J9" s="66">
        <v>1</v>
      </c>
      <c r="K9" s="66" t="s">
        <v>808</v>
      </c>
    </row>
    <row r="10" spans="1:18">
      <c r="A10" s="202" t="s">
        <v>813</v>
      </c>
      <c r="D10" s="65" t="s">
        <v>814</v>
      </c>
      <c r="E10" s="65" t="s">
        <v>815</v>
      </c>
      <c r="F10" s="65" t="s">
        <v>816</v>
      </c>
      <c r="G10" s="65" t="s">
        <v>816</v>
      </c>
      <c r="H10" s="67" t="s">
        <v>613</v>
      </c>
      <c r="I10" s="65">
        <v>0</v>
      </c>
      <c r="J10" s="65">
        <v>0</v>
      </c>
      <c r="K10" s="65" t="s">
        <v>817</v>
      </c>
    </row>
    <row r="11" spans="1:18">
      <c r="A11" s="202" t="s">
        <v>818</v>
      </c>
      <c r="D11" s="66" t="s">
        <v>819</v>
      </c>
      <c r="E11" s="66" t="s">
        <v>820</v>
      </c>
      <c r="F11" s="66" t="s">
        <v>816</v>
      </c>
      <c r="G11" s="66" t="s">
        <v>816</v>
      </c>
      <c r="H11" s="68" t="s">
        <v>613</v>
      </c>
      <c r="I11" s="66">
        <v>0</v>
      </c>
      <c r="J11" s="66">
        <v>0</v>
      </c>
      <c r="K11" s="66" t="s">
        <v>817</v>
      </c>
    </row>
    <row r="12" spans="1:18">
      <c r="A12" s="202" t="s">
        <v>821</v>
      </c>
      <c r="D12" s="65" t="s">
        <v>822</v>
      </c>
      <c r="E12" s="65" t="s">
        <v>820</v>
      </c>
      <c r="F12" s="65" t="s">
        <v>816</v>
      </c>
      <c r="G12" s="65" t="s">
        <v>816</v>
      </c>
      <c r="H12" s="67" t="s">
        <v>613</v>
      </c>
      <c r="I12" s="65">
        <v>0</v>
      </c>
      <c r="J12" s="65">
        <v>0</v>
      </c>
      <c r="K12" s="65" t="s">
        <v>817</v>
      </c>
    </row>
    <row r="13" spans="1:18">
      <c r="A13" s="202" t="s">
        <v>823</v>
      </c>
      <c r="D13" s="66" t="s">
        <v>824</v>
      </c>
      <c r="E13" s="66" t="s">
        <v>825</v>
      </c>
      <c r="F13" s="66" t="s">
        <v>816</v>
      </c>
      <c r="G13" s="66" t="s">
        <v>816</v>
      </c>
      <c r="H13" s="68" t="s">
        <v>613</v>
      </c>
      <c r="I13" s="66">
        <v>0</v>
      </c>
      <c r="J13" s="66">
        <v>0</v>
      </c>
      <c r="K13" s="66" t="s">
        <v>826</v>
      </c>
    </row>
    <row r="14" spans="1:18">
      <c r="A14" s="202" t="s">
        <v>827</v>
      </c>
      <c r="D14" s="65" t="s">
        <v>828</v>
      </c>
      <c r="E14" s="65" t="s">
        <v>829</v>
      </c>
      <c r="F14" s="65" t="s">
        <v>816</v>
      </c>
      <c r="G14" s="65" t="s">
        <v>816</v>
      </c>
      <c r="H14" s="67" t="s">
        <v>613</v>
      </c>
      <c r="I14" s="65">
        <v>0</v>
      </c>
      <c r="J14" s="65">
        <v>0</v>
      </c>
      <c r="K14" s="65" t="s">
        <v>830</v>
      </c>
    </row>
    <row r="15" spans="1:18">
      <c r="A15" s="202" t="s">
        <v>831</v>
      </c>
      <c r="D15" s="66" t="s">
        <v>832</v>
      </c>
      <c r="E15" s="66" t="s">
        <v>829</v>
      </c>
      <c r="F15" s="66" t="s">
        <v>816</v>
      </c>
      <c r="G15" s="66" t="s">
        <v>816</v>
      </c>
      <c r="H15" s="68" t="s">
        <v>613</v>
      </c>
      <c r="I15" s="66">
        <v>0</v>
      </c>
      <c r="J15" s="66">
        <v>0</v>
      </c>
      <c r="K15" s="66" t="s">
        <v>830</v>
      </c>
    </row>
    <row r="16" spans="1:18">
      <c r="A16" s="202" t="s">
        <v>833</v>
      </c>
      <c r="D16" s="65" t="s">
        <v>834</v>
      </c>
      <c r="E16" s="65" t="s">
        <v>787</v>
      </c>
      <c r="F16" s="65" t="s">
        <v>816</v>
      </c>
      <c r="G16" s="65" t="s">
        <v>816</v>
      </c>
      <c r="H16" s="67" t="s">
        <v>613</v>
      </c>
      <c r="I16" s="65">
        <v>0</v>
      </c>
      <c r="J16" s="65">
        <v>0</v>
      </c>
      <c r="K16" s="65" t="s">
        <v>835</v>
      </c>
    </row>
    <row r="17" spans="1:11">
      <c r="A17" s="202" t="s">
        <v>836</v>
      </c>
      <c r="D17" s="66" t="s">
        <v>837</v>
      </c>
      <c r="E17" s="66" t="s">
        <v>815</v>
      </c>
      <c r="F17" s="66" t="s">
        <v>816</v>
      </c>
      <c r="G17" s="66" t="s">
        <v>816</v>
      </c>
      <c r="H17" s="68" t="s">
        <v>613</v>
      </c>
      <c r="I17" s="66">
        <v>1</v>
      </c>
      <c r="J17" s="66">
        <v>1</v>
      </c>
      <c r="K17" s="66" t="s">
        <v>826</v>
      </c>
    </row>
    <row r="18" spans="1:11">
      <c r="A18" s="202" t="s">
        <v>838</v>
      </c>
      <c r="D18" s="65" t="s">
        <v>839</v>
      </c>
      <c r="E18" s="65" t="s">
        <v>840</v>
      </c>
      <c r="F18" s="65" t="s">
        <v>816</v>
      </c>
      <c r="G18" s="65" t="s">
        <v>816</v>
      </c>
      <c r="H18" s="67" t="s">
        <v>613</v>
      </c>
      <c r="I18" s="65">
        <v>0</v>
      </c>
      <c r="J18" s="65">
        <v>0</v>
      </c>
      <c r="K18" s="65" t="s">
        <v>830</v>
      </c>
    </row>
    <row r="19" spans="1:11">
      <c r="A19" s="202" t="s">
        <v>841</v>
      </c>
      <c r="D19" s="66" t="s">
        <v>842</v>
      </c>
      <c r="E19" s="66" t="s">
        <v>840</v>
      </c>
      <c r="F19" s="66" t="s">
        <v>816</v>
      </c>
      <c r="G19" s="66" t="s">
        <v>816</v>
      </c>
      <c r="H19" s="68" t="s">
        <v>613</v>
      </c>
      <c r="I19" s="66">
        <v>0</v>
      </c>
      <c r="J19" s="66">
        <v>0</v>
      </c>
      <c r="K19" s="66" t="s">
        <v>830</v>
      </c>
    </row>
    <row r="20" spans="1:11">
      <c r="A20" s="202" t="s">
        <v>843</v>
      </c>
      <c r="D20" s="65" t="s">
        <v>844</v>
      </c>
      <c r="E20" s="65" t="s">
        <v>840</v>
      </c>
      <c r="F20" s="65" t="s">
        <v>845</v>
      </c>
      <c r="G20" s="65" t="s">
        <v>845</v>
      </c>
      <c r="H20" s="67" t="s">
        <v>613</v>
      </c>
      <c r="I20" s="65">
        <v>0</v>
      </c>
      <c r="J20" s="65">
        <v>0</v>
      </c>
      <c r="K20" s="65" t="s">
        <v>846</v>
      </c>
    </row>
    <row r="21" spans="1:11">
      <c r="A21" s="202" t="s">
        <v>847</v>
      </c>
      <c r="D21" s="66" t="s">
        <v>848</v>
      </c>
      <c r="E21" s="66" t="s">
        <v>815</v>
      </c>
      <c r="F21" s="66" t="s">
        <v>816</v>
      </c>
      <c r="G21" s="66" t="s">
        <v>816</v>
      </c>
      <c r="H21" s="68" t="s">
        <v>613</v>
      </c>
      <c r="I21" s="66">
        <v>0</v>
      </c>
      <c r="J21" s="66">
        <v>0</v>
      </c>
      <c r="K21" s="66" t="s">
        <v>848</v>
      </c>
    </row>
    <row r="22" spans="1:11">
      <c r="A22" s="202" t="s">
        <v>849</v>
      </c>
      <c r="D22" s="65" t="s">
        <v>850</v>
      </c>
      <c r="E22" s="65" t="s">
        <v>791</v>
      </c>
      <c r="F22" s="65" t="s">
        <v>816</v>
      </c>
      <c r="G22" s="65" t="s">
        <v>816</v>
      </c>
      <c r="H22" s="67" t="s">
        <v>613</v>
      </c>
      <c r="I22" s="65">
        <v>0</v>
      </c>
      <c r="J22" s="65">
        <v>0</v>
      </c>
      <c r="K22" s="65" t="s">
        <v>850</v>
      </c>
    </row>
    <row r="23" spans="1:11">
      <c r="A23" s="202" t="s">
        <v>851</v>
      </c>
      <c r="D23" s="66" t="s">
        <v>852</v>
      </c>
      <c r="E23" s="66" t="s">
        <v>829</v>
      </c>
      <c r="F23" s="66" t="s">
        <v>816</v>
      </c>
      <c r="G23" s="66" t="s">
        <v>816</v>
      </c>
      <c r="H23" s="68" t="s">
        <v>613</v>
      </c>
      <c r="I23" s="66">
        <v>0</v>
      </c>
      <c r="J23" s="66">
        <v>0</v>
      </c>
      <c r="K23" s="66" t="s">
        <v>817</v>
      </c>
    </row>
    <row r="24" spans="1:11">
      <c r="A24" s="202" t="s">
        <v>853</v>
      </c>
      <c r="D24" s="65" t="s">
        <v>854</v>
      </c>
      <c r="E24" s="65" t="s">
        <v>825</v>
      </c>
      <c r="F24" s="65" t="s">
        <v>816</v>
      </c>
      <c r="G24" s="65" t="s">
        <v>816</v>
      </c>
      <c r="H24" s="67" t="s">
        <v>613</v>
      </c>
      <c r="I24" s="65">
        <v>0</v>
      </c>
      <c r="J24" s="65">
        <v>0</v>
      </c>
      <c r="K24" s="65" t="s">
        <v>817</v>
      </c>
    </row>
    <row r="25" spans="1:11">
      <c r="A25" s="202" t="s">
        <v>855</v>
      </c>
      <c r="D25" s="66" t="s">
        <v>837</v>
      </c>
      <c r="E25" s="66" t="s">
        <v>815</v>
      </c>
      <c r="F25" s="66" t="s">
        <v>856</v>
      </c>
      <c r="G25" s="66" t="s">
        <v>857</v>
      </c>
      <c r="H25" s="68" t="s">
        <v>613</v>
      </c>
      <c r="I25" s="66">
        <v>1</v>
      </c>
      <c r="J25" s="66">
        <v>1</v>
      </c>
      <c r="K25" s="66" t="s">
        <v>826</v>
      </c>
    </row>
    <row r="26" spans="1:11">
      <c r="A26" s="202" t="s">
        <v>858</v>
      </c>
      <c r="D26" s="65" t="s">
        <v>859</v>
      </c>
      <c r="E26" s="65" t="s">
        <v>860</v>
      </c>
      <c r="F26" s="65" t="s">
        <v>859</v>
      </c>
      <c r="G26" s="65" t="s">
        <v>797</v>
      </c>
      <c r="H26" s="67" t="s">
        <v>613</v>
      </c>
      <c r="I26" s="65">
        <v>1</v>
      </c>
      <c r="J26" s="65">
        <v>1</v>
      </c>
      <c r="K26" s="65" t="s">
        <v>859</v>
      </c>
    </row>
    <row r="27" spans="1:11">
      <c r="A27" s="202" t="s">
        <v>861</v>
      </c>
      <c r="D27" s="66" t="s">
        <v>862</v>
      </c>
      <c r="E27" s="66" t="s">
        <v>787</v>
      </c>
      <c r="F27" s="66" t="s">
        <v>788</v>
      </c>
      <c r="G27" s="66" t="s">
        <v>863</v>
      </c>
      <c r="H27" s="68" t="s">
        <v>613</v>
      </c>
      <c r="I27" s="66">
        <v>0</v>
      </c>
      <c r="J27" s="66">
        <v>0</v>
      </c>
      <c r="K27" s="66" t="s">
        <v>863</v>
      </c>
    </row>
    <row r="28" spans="1:11">
      <c r="A28" s="202" t="s">
        <v>864</v>
      </c>
      <c r="D28" s="65" t="s">
        <v>865</v>
      </c>
      <c r="E28" s="65" t="s">
        <v>820</v>
      </c>
      <c r="F28" s="65" t="s">
        <v>865</v>
      </c>
      <c r="G28" s="65" t="s">
        <v>797</v>
      </c>
      <c r="H28" s="65" t="s">
        <v>865</v>
      </c>
      <c r="I28" s="65">
        <v>1</v>
      </c>
      <c r="J28" s="65">
        <v>1</v>
      </c>
      <c r="K28" s="65" t="s">
        <v>797</v>
      </c>
    </row>
    <row r="29" spans="1:11">
      <c r="A29" s="202" t="s">
        <v>866</v>
      </c>
      <c r="D29" s="66" t="s">
        <v>867</v>
      </c>
      <c r="E29" s="66" t="s">
        <v>815</v>
      </c>
      <c r="F29" s="66" t="s">
        <v>867</v>
      </c>
      <c r="G29" s="66" t="s">
        <v>800</v>
      </c>
      <c r="H29" s="66" t="s">
        <v>868</v>
      </c>
      <c r="I29" s="66">
        <v>1</v>
      </c>
      <c r="J29" s="66">
        <v>3</v>
      </c>
      <c r="K29" s="66" t="s">
        <v>797</v>
      </c>
    </row>
    <row r="30" spans="1:11">
      <c r="A30" s="202" t="s">
        <v>869</v>
      </c>
      <c r="D30" s="65" t="s">
        <v>870</v>
      </c>
      <c r="E30" s="65" t="s">
        <v>807</v>
      </c>
      <c r="F30" s="65" t="s">
        <v>871</v>
      </c>
      <c r="G30" s="65" t="s">
        <v>872</v>
      </c>
      <c r="H30" s="67" t="s">
        <v>613</v>
      </c>
      <c r="I30" s="65">
        <v>0</v>
      </c>
      <c r="J30" s="65">
        <v>2</v>
      </c>
      <c r="K30" s="65" t="s">
        <v>873</v>
      </c>
    </row>
    <row r="31" spans="1:11">
      <c r="A31" s="202" t="s">
        <v>874</v>
      </c>
      <c r="D31" s="66" t="s">
        <v>875</v>
      </c>
      <c r="E31" s="66" t="s">
        <v>815</v>
      </c>
      <c r="F31" s="66" t="s">
        <v>875</v>
      </c>
      <c r="G31" s="66" t="s">
        <v>872</v>
      </c>
      <c r="H31" s="68" t="s">
        <v>613</v>
      </c>
      <c r="I31" s="66">
        <v>0</v>
      </c>
      <c r="J31" s="66">
        <v>1</v>
      </c>
      <c r="K31" s="66" t="s">
        <v>876</v>
      </c>
    </row>
    <row r="32" spans="1:11">
      <c r="A32" s="202" t="s">
        <v>877</v>
      </c>
      <c r="D32" s="65" t="s">
        <v>878</v>
      </c>
      <c r="E32" s="65" t="s">
        <v>815</v>
      </c>
      <c r="F32" s="65" t="s">
        <v>878</v>
      </c>
      <c r="G32" s="65" t="s">
        <v>872</v>
      </c>
      <c r="H32" s="67" t="s">
        <v>613</v>
      </c>
      <c r="I32" s="65">
        <v>0</v>
      </c>
      <c r="J32" s="65">
        <v>1</v>
      </c>
      <c r="K32" s="65" t="s">
        <v>879</v>
      </c>
    </row>
    <row r="33" spans="1:11">
      <c r="A33" s="202" t="s">
        <v>880</v>
      </c>
      <c r="D33" s="66" t="s">
        <v>881</v>
      </c>
      <c r="E33" s="66" t="s">
        <v>840</v>
      </c>
      <c r="F33" s="66" t="s">
        <v>882</v>
      </c>
      <c r="G33" s="66" t="s">
        <v>872</v>
      </c>
      <c r="H33" s="68" t="s">
        <v>613</v>
      </c>
      <c r="I33" s="66">
        <v>0</v>
      </c>
      <c r="J33" s="66">
        <v>1</v>
      </c>
      <c r="K33" s="66" t="s">
        <v>883</v>
      </c>
    </row>
    <row r="34" spans="1:11">
      <c r="A34" s="202" t="s">
        <v>884</v>
      </c>
      <c r="D34" s="65" t="s">
        <v>885</v>
      </c>
      <c r="E34" s="65" t="s">
        <v>815</v>
      </c>
      <c r="F34" s="65" t="s">
        <v>885</v>
      </c>
      <c r="G34" s="65" t="s">
        <v>872</v>
      </c>
      <c r="H34" s="67" t="s">
        <v>613</v>
      </c>
      <c r="I34" s="65">
        <v>1</v>
      </c>
      <c r="J34" s="65">
        <v>1</v>
      </c>
      <c r="K34" s="65" t="s">
        <v>886</v>
      </c>
    </row>
    <row r="35" spans="1:11">
      <c r="A35" s="202" t="s">
        <v>887</v>
      </c>
      <c r="D35" s="66" t="s">
        <v>888</v>
      </c>
      <c r="E35" s="66" t="s">
        <v>787</v>
      </c>
      <c r="F35" s="66" t="s">
        <v>871</v>
      </c>
      <c r="G35" s="66" t="s">
        <v>872</v>
      </c>
      <c r="H35" s="68" t="s">
        <v>613</v>
      </c>
      <c r="I35" s="66">
        <v>0</v>
      </c>
      <c r="J35" s="66">
        <v>0</v>
      </c>
      <c r="K35" s="66" t="s">
        <v>889</v>
      </c>
    </row>
    <row r="36" spans="1:11">
      <c r="A36" s="202" t="s">
        <v>890</v>
      </c>
      <c r="D36" s="65" t="s">
        <v>891</v>
      </c>
      <c r="E36" s="65" t="s">
        <v>815</v>
      </c>
      <c r="F36" s="65" t="s">
        <v>871</v>
      </c>
      <c r="G36" s="65" t="s">
        <v>872</v>
      </c>
      <c r="H36" s="65" t="s">
        <v>892</v>
      </c>
      <c r="I36" s="65">
        <v>0</v>
      </c>
      <c r="J36" s="65">
        <v>3</v>
      </c>
      <c r="K36" s="65" t="s">
        <v>892</v>
      </c>
    </row>
    <row r="37" spans="1:11">
      <c r="A37" s="202" t="s">
        <v>893</v>
      </c>
      <c r="D37" s="66" t="s">
        <v>894</v>
      </c>
      <c r="E37" s="66" t="s">
        <v>815</v>
      </c>
      <c r="F37" s="66" t="s">
        <v>894</v>
      </c>
      <c r="G37" s="66" t="s">
        <v>872</v>
      </c>
      <c r="H37" s="68" t="s">
        <v>613</v>
      </c>
      <c r="I37" s="66">
        <v>1</v>
      </c>
      <c r="J37" s="66">
        <v>1</v>
      </c>
      <c r="K37" s="66" t="s">
        <v>895</v>
      </c>
    </row>
    <row r="38" spans="1:11">
      <c r="A38" s="202" t="s">
        <v>896</v>
      </c>
      <c r="D38" s="65" t="s">
        <v>897</v>
      </c>
      <c r="E38" s="65" t="s">
        <v>815</v>
      </c>
      <c r="F38" s="65" t="s">
        <v>898</v>
      </c>
      <c r="G38" s="65" t="s">
        <v>898</v>
      </c>
      <c r="H38" s="67" t="s">
        <v>613</v>
      </c>
      <c r="I38" s="65">
        <v>0</v>
      </c>
      <c r="J38" s="65">
        <v>0</v>
      </c>
      <c r="K38" s="65" t="s">
        <v>899</v>
      </c>
    </row>
    <row r="39" spans="1:11">
      <c r="A39" s="202" t="s">
        <v>900</v>
      </c>
      <c r="D39" s="66" t="s">
        <v>901</v>
      </c>
      <c r="E39" s="66" t="s">
        <v>820</v>
      </c>
      <c r="F39" s="66" t="s">
        <v>898</v>
      </c>
      <c r="G39" s="66" t="s">
        <v>898</v>
      </c>
      <c r="H39" s="68" t="s">
        <v>613</v>
      </c>
      <c r="I39" s="66">
        <v>0</v>
      </c>
      <c r="J39" s="66">
        <v>0</v>
      </c>
      <c r="K39" s="66" t="s">
        <v>899</v>
      </c>
    </row>
    <row r="40" spans="1:11">
      <c r="A40" s="202" t="s">
        <v>902</v>
      </c>
      <c r="D40" s="65" t="s">
        <v>903</v>
      </c>
      <c r="E40" s="65" t="s">
        <v>820</v>
      </c>
      <c r="F40" s="65" t="s">
        <v>898</v>
      </c>
      <c r="G40" s="65" t="s">
        <v>898</v>
      </c>
      <c r="H40" s="67" t="s">
        <v>613</v>
      </c>
      <c r="I40" s="65">
        <v>0</v>
      </c>
      <c r="J40" s="65">
        <v>0</v>
      </c>
      <c r="K40" s="65" t="s">
        <v>899</v>
      </c>
    </row>
    <row r="41" spans="1:11">
      <c r="A41" s="202" t="s">
        <v>904</v>
      </c>
      <c r="D41" s="66" t="s">
        <v>905</v>
      </c>
      <c r="E41" s="66" t="s">
        <v>825</v>
      </c>
      <c r="F41" s="66" t="s">
        <v>898</v>
      </c>
      <c r="G41" s="66" t="s">
        <v>898</v>
      </c>
      <c r="H41" s="68" t="s">
        <v>613</v>
      </c>
      <c r="I41" s="66">
        <v>0</v>
      </c>
      <c r="J41" s="66">
        <v>0</v>
      </c>
      <c r="K41" s="66" t="s">
        <v>906</v>
      </c>
    </row>
    <row r="42" spans="1:11">
      <c r="A42" s="202" t="s">
        <v>907</v>
      </c>
      <c r="D42" s="65" t="s">
        <v>908</v>
      </c>
      <c r="E42" s="65" t="s">
        <v>829</v>
      </c>
      <c r="F42" s="65" t="s">
        <v>898</v>
      </c>
      <c r="G42" s="65" t="s">
        <v>898</v>
      </c>
      <c r="H42" s="67" t="s">
        <v>613</v>
      </c>
      <c r="I42" s="65">
        <v>0</v>
      </c>
      <c r="J42" s="65">
        <v>0</v>
      </c>
      <c r="K42" s="65" t="s">
        <v>909</v>
      </c>
    </row>
    <row r="43" spans="1:11">
      <c r="A43" s="202" t="s">
        <v>910</v>
      </c>
      <c r="D43" s="66" t="s">
        <v>911</v>
      </c>
      <c r="E43" s="66" t="s">
        <v>829</v>
      </c>
      <c r="F43" s="66" t="s">
        <v>898</v>
      </c>
      <c r="G43" s="66" t="s">
        <v>898</v>
      </c>
      <c r="H43" s="68" t="s">
        <v>613</v>
      </c>
      <c r="I43" s="66">
        <v>0</v>
      </c>
      <c r="J43" s="66">
        <v>0</v>
      </c>
      <c r="K43" s="66" t="s">
        <v>909</v>
      </c>
    </row>
    <row r="44" spans="1:11">
      <c r="A44" s="202" t="s">
        <v>912</v>
      </c>
      <c r="D44" s="65" t="s">
        <v>913</v>
      </c>
      <c r="E44" s="65" t="s">
        <v>787</v>
      </c>
      <c r="F44" s="65" t="s">
        <v>898</v>
      </c>
      <c r="G44" s="65" t="s">
        <v>898</v>
      </c>
      <c r="H44" s="67" t="s">
        <v>613</v>
      </c>
      <c r="I44" s="65">
        <v>0</v>
      </c>
      <c r="J44" s="65">
        <v>0</v>
      </c>
      <c r="K44" s="65" t="s">
        <v>909</v>
      </c>
    </row>
    <row r="45" spans="1:11">
      <c r="A45" s="202" t="s">
        <v>914</v>
      </c>
      <c r="D45" s="66" t="s">
        <v>915</v>
      </c>
      <c r="E45" s="66" t="s">
        <v>840</v>
      </c>
      <c r="F45" s="66" t="s">
        <v>898</v>
      </c>
      <c r="G45" s="66" t="s">
        <v>898</v>
      </c>
      <c r="H45" s="68" t="s">
        <v>613</v>
      </c>
      <c r="I45" s="66">
        <v>0</v>
      </c>
      <c r="J45" s="66">
        <v>0</v>
      </c>
      <c r="K45" s="66" t="s">
        <v>916</v>
      </c>
    </row>
    <row r="46" spans="1:11">
      <c r="A46" s="202" t="s">
        <v>917</v>
      </c>
      <c r="D46" s="65" t="s">
        <v>918</v>
      </c>
      <c r="E46" s="65" t="s">
        <v>840</v>
      </c>
      <c r="F46" s="65" t="s">
        <v>898</v>
      </c>
      <c r="G46" s="65" t="s">
        <v>898</v>
      </c>
      <c r="H46" s="67" t="s">
        <v>613</v>
      </c>
      <c r="I46" s="65">
        <v>0</v>
      </c>
      <c r="J46" s="65">
        <v>0</v>
      </c>
      <c r="K46" s="65" t="s">
        <v>909</v>
      </c>
    </row>
    <row r="47" spans="1:11">
      <c r="A47" t="s">
        <v>919</v>
      </c>
      <c r="D47" s="66" t="s">
        <v>920</v>
      </c>
      <c r="E47" s="66" t="s">
        <v>815</v>
      </c>
      <c r="F47" s="66" t="s">
        <v>898</v>
      </c>
      <c r="G47" s="66" t="s">
        <v>898</v>
      </c>
      <c r="H47" s="68" t="s">
        <v>613</v>
      </c>
      <c r="I47" s="66">
        <v>0</v>
      </c>
      <c r="J47" s="66">
        <v>0</v>
      </c>
      <c r="K47" s="66" t="s">
        <v>920</v>
      </c>
    </row>
    <row r="48" spans="1:11">
      <c r="A48" s="202" t="s">
        <v>921</v>
      </c>
      <c r="D48" s="65" t="s">
        <v>922</v>
      </c>
      <c r="E48" s="65" t="s">
        <v>791</v>
      </c>
      <c r="F48" s="65" t="s">
        <v>898</v>
      </c>
      <c r="G48" s="65" t="s">
        <v>898</v>
      </c>
      <c r="H48" s="67" t="s">
        <v>613</v>
      </c>
      <c r="I48" s="65">
        <v>0</v>
      </c>
      <c r="J48" s="65">
        <v>0</v>
      </c>
      <c r="K48" s="65" t="s">
        <v>922</v>
      </c>
    </row>
    <row r="49" spans="1:11">
      <c r="A49" s="202" t="s">
        <v>923</v>
      </c>
      <c r="D49" s="66" t="s">
        <v>924</v>
      </c>
      <c r="E49" s="66" t="s">
        <v>829</v>
      </c>
      <c r="F49" s="66" t="s">
        <v>898</v>
      </c>
      <c r="G49" s="66" t="s">
        <v>898</v>
      </c>
      <c r="H49" s="68" t="s">
        <v>613</v>
      </c>
      <c r="I49" s="66">
        <v>0</v>
      </c>
      <c r="J49" s="66">
        <v>0</v>
      </c>
      <c r="K49" s="66" t="s">
        <v>899</v>
      </c>
    </row>
    <row r="50" spans="1:11">
      <c r="A50" s="202" t="s">
        <v>925</v>
      </c>
      <c r="D50" s="65" t="s">
        <v>926</v>
      </c>
      <c r="E50" s="65" t="s">
        <v>829</v>
      </c>
      <c r="F50" s="65" t="s">
        <v>898</v>
      </c>
      <c r="G50" s="65" t="s">
        <v>898</v>
      </c>
      <c r="H50" s="67" t="s">
        <v>613</v>
      </c>
      <c r="I50" s="65">
        <v>0</v>
      </c>
      <c r="J50" s="65">
        <v>0</v>
      </c>
      <c r="K50" s="65" t="s">
        <v>909</v>
      </c>
    </row>
    <row r="51" spans="1:11">
      <c r="A51" s="202" t="s">
        <v>927</v>
      </c>
      <c r="D51" s="66" t="s">
        <v>928</v>
      </c>
      <c r="E51" s="66" t="s">
        <v>825</v>
      </c>
      <c r="F51" s="66" t="s">
        <v>898</v>
      </c>
      <c r="G51" s="66" t="s">
        <v>898</v>
      </c>
      <c r="H51" s="68" t="s">
        <v>613</v>
      </c>
      <c r="I51" s="66">
        <v>0</v>
      </c>
      <c r="J51" s="66">
        <v>0</v>
      </c>
      <c r="K51" s="66" t="s">
        <v>899</v>
      </c>
    </row>
    <row r="52" spans="1:11">
      <c r="A52" s="202" t="s">
        <v>929</v>
      </c>
      <c r="D52" s="65" t="s">
        <v>930</v>
      </c>
      <c r="E52" s="66" t="s">
        <v>815</v>
      </c>
      <c r="F52" s="65" t="s">
        <v>898</v>
      </c>
      <c r="G52" s="65" t="s">
        <v>898</v>
      </c>
      <c r="H52" s="67" t="s">
        <v>613</v>
      </c>
      <c r="I52" s="65">
        <v>0</v>
      </c>
      <c r="J52" s="65">
        <v>0</v>
      </c>
      <c r="K52" s="65" t="s">
        <v>906</v>
      </c>
    </row>
    <row r="53" spans="1:11">
      <c r="A53" s="202" t="s">
        <v>931</v>
      </c>
      <c r="D53" s="66" t="s">
        <v>932</v>
      </c>
      <c r="E53" s="66" t="s">
        <v>787</v>
      </c>
      <c r="F53" s="66" t="s">
        <v>788</v>
      </c>
      <c r="G53" s="66" t="s">
        <v>803</v>
      </c>
      <c r="H53" s="68" t="s">
        <v>613</v>
      </c>
      <c r="I53" s="66">
        <v>0</v>
      </c>
      <c r="J53" s="66">
        <v>4</v>
      </c>
      <c r="K53" s="66" t="s">
        <v>803</v>
      </c>
    </row>
    <row r="54" spans="1:11">
      <c r="A54" s="202" t="s">
        <v>933</v>
      </c>
      <c r="D54" s="65" t="s">
        <v>934</v>
      </c>
      <c r="E54" s="65" t="s">
        <v>935</v>
      </c>
      <c r="F54" s="65" t="s">
        <v>788</v>
      </c>
      <c r="G54" s="65" t="s">
        <v>803</v>
      </c>
      <c r="H54" s="67" t="s">
        <v>613</v>
      </c>
      <c r="I54" s="65">
        <v>0</v>
      </c>
      <c r="J54" s="65">
        <v>4</v>
      </c>
      <c r="K54" s="65" t="s">
        <v>800</v>
      </c>
    </row>
    <row r="55" spans="1:11">
      <c r="A55" s="202" t="s">
        <v>936</v>
      </c>
      <c r="D55" s="66" t="s">
        <v>937</v>
      </c>
      <c r="E55" s="66" t="s">
        <v>938</v>
      </c>
      <c r="F55" s="66" t="s">
        <v>939</v>
      </c>
      <c r="G55" s="66" t="s">
        <v>803</v>
      </c>
      <c r="H55" s="68" t="s">
        <v>613</v>
      </c>
      <c r="I55" s="66">
        <v>1</v>
      </c>
      <c r="J55" s="66">
        <v>2</v>
      </c>
      <c r="K55" s="66" t="s">
        <v>800</v>
      </c>
    </row>
    <row r="56" spans="1:11">
      <c r="A56" s="202" t="s">
        <v>940</v>
      </c>
      <c r="D56" s="65" t="s">
        <v>941</v>
      </c>
      <c r="E56" s="65" t="s">
        <v>815</v>
      </c>
      <c r="F56" s="65" t="s">
        <v>942</v>
      </c>
      <c r="G56" s="65" t="s">
        <v>797</v>
      </c>
      <c r="H56" s="65" t="s">
        <v>943</v>
      </c>
      <c r="I56" s="65">
        <v>1</v>
      </c>
      <c r="J56" s="65">
        <v>1</v>
      </c>
      <c r="K56" s="65" t="s">
        <v>797</v>
      </c>
    </row>
    <row r="57" spans="1:11">
      <c r="A57" s="202" t="s">
        <v>944</v>
      </c>
      <c r="D57" s="66" t="s">
        <v>945</v>
      </c>
      <c r="E57" s="66" t="s">
        <v>820</v>
      </c>
      <c r="F57" s="66" t="s">
        <v>946</v>
      </c>
      <c r="G57" s="66" t="s">
        <v>797</v>
      </c>
      <c r="H57" s="66" t="s">
        <v>947</v>
      </c>
      <c r="I57" s="66">
        <v>1</v>
      </c>
      <c r="J57" s="66">
        <v>2</v>
      </c>
      <c r="K57" s="66" t="s">
        <v>797</v>
      </c>
    </row>
    <row r="58" spans="1:11">
      <c r="A58" s="202" t="s">
        <v>948</v>
      </c>
      <c r="D58" s="65" t="s">
        <v>949</v>
      </c>
      <c r="E58" s="65" t="s">
        <v>820</v>
      </c>
      <c r="F58" s="65" t="s">
        <v>946</v>
      </c>
      <c r="G58" s="65" t="s">
        <v>797</v>
      </c>
      <c r="H58" s="65" t="s">
        <v>950</v>
      </c>
      <c r="I58" s="65">
        <v>1</v>
      </c>
      <c r="J58" s="65">
        <v>2</v>
      </c>
      <c r="K58" s="65" t="s">
        <v>797</v>
      </c>
    </row>
    <row r="59" spans="1:11">
      <c r="A59" s="202" t="s">
        <v>951</v>
      </c>
      <c r="D59" s="66" t="s">
        <v>952</v>
      </c>
      <c r="E59" s="66" t="s">
        <v>829</v>
      </c>
      <c r="F59" s="66" t="s">
        <v>953</v>
      </c>
      <c r="G59" s="66" t="s">
        <v>800</v>
      </c>
      <c r="H59" s="66" t="s">
        <v>954</v>
      </c>
      <c r="I59" s="66">
        <v>1</v>
      </c>
      <c r="J59" s="66">
        <v>2</v>
      </c>
      <c r="K59" s="66" t="s">
        <v>800</v>
      </c>
    </row>
    <row r="60" spans="1:11">
      <c r="A60" s="202" t="s">
        <v>955</v>
      </c>
      <c r="D60" s="65" t="s">
        <v>956</v>
      </c>
      <c r="E60" s="65" t="s">
        <v>829</v>
      </c>
      <c r="F60" s="65" t="s">
        <v>788</v>
      </c>
      <c r="G60" s="65" t="s">
        <v>800</v>
      </c>
      <c r="H60" s="67" t="s">
        <v>613</v>
      </c>
      <c r="I60" s="65">
        <v>0</v>
      </c>
      <c r="J60" s="65">
        <v>3</v>
      </c>
      <c r="K60" s="65" t="s">
        <v>800</v>
      </c>
    </row>
    <row r="61" spans="1:11">
      <c r="A61" t="s">
        <v>957</v>
      </c>
      <c r="D61" s="66" t="s">
        <v>958</v>
      </c>
      <c r="E61" s="66" t="s">
        <v>815</v>
      </c>
      <c r="F61" s="66" t="s">
        <v>959</v>
      </c>
      <c r="G61" s="66" t="s">
        <v>800</v>
      </c>
      <c r="H61" s="66" t="s">
        <v>960</v>
      </c>
      <c r="I61" s="66">
        <v>1</v>
      </c>
      <c r="J61" s="66">
        <v>2</v>
      </c>
      <c r="K61" s="66" t="s">
        <v>797</v>
      </c>
    </row>
    <row r="62" spans="1:11">
      <c r="A62" t="s">
        <v>961</v>
      </c>
      <c r="D62" s="65" t="s">
        <v>962</v>
      </c>
      <c r="E62" s="65" t="s">
        <v>840</v>
      </c>
      <c r="F62" s="65" t="s">
        <v>788</v>
      </c>
      <c r="G62" s="65" t="s">
        <v>800</v>
      </c>
      <c r="H62" s="67" t="s">
        <v>613</v>
      </c>
      <c r="I62" s="65">
        <v>0</v>
      </c>
      <c r="J62" s="65">
        <v>3</v>
      </c>
      <c r="K62" s="65" t="s">
        <v>800</v>
      </c>
    </row>
    <row r="63" spans="1:11">
      <c r="A63" t="s">
        <v>963</v>
      </c>
      <c r="D63" s="66" t="s">
        <v>964</v>
      </c>
      <c r="E63" s="66" t="s">
        <v>840</v>
      </c>
      <c r="F63" s="66" t="s">
        <v>965</v>
      </c>
      <c r="G63" s="66" t="s">
        <v>800</v>
      </c>
      <c r="H63" s="66" t="s">
        <v>966</v>
      </c>
      <c r="I63" s="66">
        <v>1</v>
      </c>
      <c r="J63" s="66">
        <v>1</v>
      </c>
      <c r="K63" s="66" t="s">
        <v>800</v>
      </c>
    </row>
    <row r="64" spans="1:11">
      <c r="A64" s="202" t="s">
        <v>967</v>
      </c>
      <c r="D64" s="65" t="s">
        <v>968</v>
      </c>
      <c r="E64" s="65" t="s">
        <v>815</v>
      </c>
      <c r="F64" s="65" t="s">
        <v>969</v>
      </c>
      <c r="G64" s="65" t="s">
        <v>797</v>
      </c>
      <c r="H64" s="67" t="s">
        <v>613</v>
      </c>
      <c r="I64" s="65">
        <v>1</v>
      </c>
      <c r="J64" s="65">
        <v>2</v>
      </c>
      <c r="K64" s="65" t="s">
        <v>800</v>
      </c>
    </row>
    <row r="65" spans="1:11">
      <c r="A65" t="s">
        <v>970</v>
      </c>
      <c r="D65" s="66" t="s">
        <v>971</v>
      </c>
      <c r="E65" s="66" t="s">
        <v>791</v>
      </c>
      <c r="F65" s="66" t="s">
        <v>972</v>
      </c>
      <c r="G65" s="66" t="s">
        <v>797</v>
      </c>
      <c r="H65" s="66" t="s">
        <v>972</v>
      </c>
      <c r="I65" s="66">
        <v>1</v>
      </c>
      <c r="J65" s="66">
        <v>1</v>
      </c>
      <c r="K65" s="66" t="s">
        <v>973</v>
      </c>
    </row>
    <row r="66" spans="1:11">
      <c r="A66" s="202" t="s">
        <v>974</v>
      </c>
      <c r="D66" s="65" t="s">
        <v>975</v>
      </c>
      <c r="E66" s="65" t="s">
        <v>829</v>
      </c>
      <c r="F66" s="65" t="s">
        <v>976</v>
      </c>
      <c r="G66" s="65" t="s">
        <v>797</v>
      </c>
      <c r="H66" s="67" t="s">
        <v>613</v>
      </c>
      <c r="I66" s="65">
        <v>1</v>
      </c>
      <c r="J66" s="65">
        <v>4</v>
      </c>
      <c r="K66" s="65" t="s">
        <v>797</v>
      </c>
    </row>
    <row r="67" spans="1:11">
      <c r="A67" s="202" t="s">
        <v>977</v>
      </c>
      <c r="D67" s="66" t="s">
        <v>978</v>
      </c>
      <c r="E67" s="66" t="s">
        <v>815</v>
      </c>
      <c r="F67" s="66" t="s">
        <v>979</v>
      </c>
      <c r="G67" s="66" t="s">
        <v>797</v>
      </c>
      <c r="H67" s="66" t="s">
        <v>980</v>
      </c>
      <c r="I67" s="66">
        <v>1</v>
      </c>
      <c r="J67" s="66">
        <v>1</v>
      </c>
      <c r="K67" s="66" t="s">
        <v>797</v>
      </c>
    </row>
    <row r="68" spans="1:11">
      <c r="A68" s="202" t="s">
        <v>981</v>
      </c>
      <c r="D68" s="65" t="s">
        <v>982</v>
      </c>
      <c r="E68" s="65" t="s">
        <v>820</v>
      </c>
      <c r="F68" s="65" t="s">
        <v>788</v>
      </c>
      <c r="G68" s="65" t="s">
        <v>800</v>
      </c>
      <c r="H68" s="67" t="s">
        <v>613</v>
      </c>
      <c r="I68" s="65">
        <v>0</v>
      </c>
      <c r="J68" s="65">
        <v>4</v>
      </c>
      <c r="K68" s="65" t="s">
        <v>800</v>
      </c>
    </row>
    <row r="69" spans="1:11">
      <c r="A69" s="202" t="s">
        <v>983</v>
      </c>
      <c r="D69" s="66" t="s">
        <v>984</v>
      </c>
      <c r="E69" s="66" t="s">
        <v>787</v>
      </c>
      <c r="F69" s="66" t="s">
        <v>788</v>
      </c>
      <c r="G69" s="66" t="s">
        <v>800</v>
      </c>
      <c r="H69" s="68" t="s">
        <v>613</v>
      </c>
      <c r="I69" s="66">
        <v>0</v>
      </c>
      <c r="J69" s="66">
        <v>4</v>
      </c>
      <c r="K69" s="66" t="s">
        <v>800</v>
      </c>
    </row>
    <row r="70" spans="1:11">
      <c r="A70" s="202" t="s">
        <v>985</v>
      </c>
      <c r="D70" s="65" t="s">
        <v>856</v>
      </c>
      <c r="E70" s="65" t="s">
        <v>815</v>
      </c>
      <c r="F70" s="65" t="s">
        <v>856</v>
      </c>
      <c r="G70" s="65" t="s">
        <v>857</v>
      </c>
      <c r="H70" s="67" t="s">
        <v>613</v>
      </c>
      <c r="I70" s="65">
        <v>1</v>
      </c>
      <c r="J70" s="65">
        <v>1</v>
      </c>
      <c r="K70" s="65" t="s">
        <v>986</v>
      </c>
    </row>
    <row r="71" spans="1:11">
      <c r="A71" s="202" t="s">
        <v>987</v>
      </c>
      <c r="D71" s="66" t="s">
        <v>988</v>
      </c>
      <c r="E71" s="66" t="s">
        <v>815</v>
      </c>
      <c r="F71" s="66" t="s">
        <v>989</v>
      </c>
      <c r="G71" s="66" t="s">
        <v>857</v>
      </c>
      <c r="H71" s="68" t="s">
        <v>613</v>
      </c>
      <c r="I71" s="66">
        <v>1</v>
      </c>
      <c r="J71" s="66">
        <v>1</v>
      </c>
      <c r="K71" s="66" t="s">
        <v>986</v>
      </c>
    </row>
    <row r="72" spans="1:11">
      <c r="A72" s="202" t="s">
        <v>990</v>
      </c>
      <c r="D72" s="65" t="s">
        <v>991</v>
      </c>
      <c r="E72" s="65" t="s">
        <v>787</v>
      </c>
      <c r="F72" s="65" t="s">
        <v>788</v>
      </c>
      <c r="G72" s="65" t="s">
        <v>863</v>
      </c>
      <c r="H72" s="67" t="s">
        <v>613</v>
      </c>
      <c r="I72" s="65">
        <v>0</v>
      </c>
      <c r="J72" s="65">
        <v>0</v>
      </c>
      <c r="K72" s="65" t="s">
        <v>863</v>
      </c>
    </row>
    <row r="73" spans="1:11">
      <c r="A73" s="202" t="s">
        <v>992</v>
      </c>
      <c r="D73" s="66" t="s">
        <v>993</v>
      </c>
      <c r="E73" s="66" t="s">
        <v>787</v>
      </c>
      <c r="F73" s="66" t="s">
        <v>788</v>
      </c>
      <c r="G73" s="66" t="s">
        <v>808</v>
      </c>
      <c r="H73" s="66" t="s">
        <v>613</v>
      </c>
      <c r="I73" s="66">
        <v>0</v>
      </c>
      <c r="J73" s="66">
        <v>0</v>
      </c>
      <c r="K73" s="66" t="s">
        <v>994</v>
      </c>
    </row>
    <row r="74" spans="1:11">
      <c r="A74" s="202" t="s">
        <v>995</v>
      </c>
      <c r="D74" s="65" t="s">
        <v>996</v>
      </c>
      <c r="E74" s="65" t="s">
        <v>840</v>
      </c>
      <c r="F74" s="65" t="s">
        <v>965</v>
      </c>
      <c r="G74" s="65" t="s">
        <v>800</v>
      </c>
      <c r="H74" s="67" t="s">
        <v>613</v>
      </c>
      <c r="I74" s="65">
        <v>1</v>
      </c>
      <c r="J74" s="65">
        <v>1</v>
      </c>
      <c r="K74" s="65" t="s">
        <v>800</v>
      </c>
    </row>
    <row r="75" spans="1:11">
      <c r="A75" s="202" t="s">
        <v>997</v>
      </c>
      <c r="D75" s="272" t="s">
        <v>998</v>
      </c>
      <c r="E75" s="273" t="s">
        <v>815</v>
      </c>
      <c r="F75" s="273" t="s">
        <v>788</v>
      </c>
      <c r="G75" s="273" t="s">
        <v>797</v>
      </c>
      <c r="H75" s="273" t="s">
        <v>613</v>
      </c>
      <c r="I75" s="273">
        <v>1</v>
      </c>
      <c r="J75" s="274">
        <v>1</v>
      </c>
      <c r="K75" s="275" t="s">
        <v>797</v>
      </c>
    </row>
    <row r="76" spans="1:11">
      <c r="A76" s="202" t="s">
        <v>999</v>
      </c>
      <c r="D76" s="308" t="s">
        <v>1000</v>
      </c>
      <c r="E76" s="309" t="s">
        <v>815</v>
      </c>
      <c r="F76" s="309" t="s">
        <v>788</v>
      </c>
      <c r="G76" s="309" t="s">
        <v>797</v>
      </c>
      <c r="H76" s="309"/>
      <c r="I76" s="309">
        <v>1</v>
      </c>
      <c r="J76" s="314">
        <v>1</v>
      </c>
      <c r="K76" s="315" t="s">
        <v>797</v>
      </c>
    </row>
    <row r="77" spans="1:11">
      <c r="A77" s="202" t="s">
        <v>1001</v>
      </c>
      <c r="D77" s="310" t="s">
        <v>1002</v>
      </c>
      <c r="E77" s="311" t="s">
        <v>787</v>
      </c>
      <c r="F77" s="312" t="s">
        <v>788</v>
      </c>
      <c r="G77" s="312" t="s">
        <v>797</v>
      </c>
      <c r="H77" s="313" t="s">
        <v>1002</v>
      </c>
      <c r="I77" s="313">
        <v>1</v>
      </c>
      <c r="J77" s="314">
        <v>1</v>
      </c>
      <c r="K77" s="275" t="s">
        <v>797</v>
      </c>
    </row>
    <row r="78" spans="1:11">
      <c r="A78" s="202" t="s">
        <v>1003</v>
      </c>
      <c r="D78" s="310" t="s">
        <v>1004</v>
      </c>
      <c r="E78" s="311" t="s">
        <v>787</v>
      </c>
      <c r="F78" s="313" t="s">
        <v>788</v>
      </c>
      <c r="G78" s="313" t="s">
        <v>797</v>
      </c>
      <c r="H78" s="313" t="s">
        <v>1005</v>
      </c>
      <c r="I78" s="313">
        <v>1</v>
      </c>
      <c r="J78" s="314">
        <v>1</v>
      </c>
      <c r="K78" s="315" t="s">
        <v>797</v>
      </c>
    </row>
    <row r="79" spans="1:11">
      <c r="A79" s="202" t="s">
        <v>1006</v>
      </c>
      <c r="D79" s="316" t="s">
        <v>1007</v>
      </c>
      <c r="E79" s="317" t="s">
        <v>787</v>
      </c>
      <c r="F79" s="317" t="s">
        <v>788</v>
      </c>
      <c r="G79" s="318" t="s">
        <v>797</v>
      </c>
      <c r="H79" s="318" t="s">
        <v>607</v>
      </c>
      <c r="I79" s="318">
        <v>0</v>
      </c>
      <c r="J79" s="319">
        <v>0</v>
      </c>
      <c r="K79" s="320" t="s">
        <v>797</v>
      </c>
    </row>
    <row r="80" spans="1:11">
      <c r="A80" s="202" t="s">
        <v>1008</v>
      </c>
      <c r="D80" t="s">
        <v>1009</v>
      </c>
      <c r="E80" t="s">
        <v>815</v>
      </c>
      <c r="F80" t="s">
        <v>871</v>
      </c>
      <c r="G80" t="s">
        <v>1010</v>
      </c>
      <c r="H80" t="s">
        <v>607</v>
      </c>
      <c r="I80">
        <v>1</v>
      </c>
      <c r="J80" s="66">
        <v>0</v>
      </c>
      <c r="K80" t="s">
        <v>1010</v>
      </c>
    </row>
    <row r="81" spans="1:11">
      <c r="A81" s="202" t="s">
        <v>1011</v>
      </c>
      <c r="D81" t="s">
        <v>1012</v>
      </c>
      <c r="E81" t="s">
        <v>815</v>
      </c>
      <c r="F81" s="65" t="s">
        <v>898</v>
      </c>
      <c r="G81" t="s">
        <v>1010</v>
      </c>
      <c r="H81" t="s">
        <v>607</v>
      </c>
      <c r="I81">
        <v>1</v>
      </c>
      <c r="J81" s="66">
        <v>0</v>
      </c>
      <c r="K81" s="66" t="s">
        <v>1010</v>
      </c>
    </row>
    <row r="82" spans="1:11">
      <c r="A82" s="202" t="s">
        <v>1013</v>
      </c>
    </row>
    <row r="83" spans="1:11">
      <c r="A83" t="s">
        <v>1014</v>
      </c>
    </row>
    <row r="84" spans="1:11">
      <c r="A84" s="202" t="s">
        <v>1015</v>
      </c>
    </row>
    <row r="85" spans="1:11">
      <c r="A85" s="202" t="s">
        <v>1016</v>
      </c>
    </row>
    <row r="86" spans="1:11">
      <c r="A86" s="202" t="s">
        <v>1017</v>
      </c>
    </row>
    <row r="87" spans="1:11">
      <c r="A87" s="202" t="s">
        <v>1018</v>
      </c>
    </row>
    <row r="88" spans="1:11">
      <c r="A88" s="202" t="s">
        <v>1019</v>
      </c>
    </row>
    <row r="89" spans="1:11">
      <c r="A89" s="202" t="s">
        <v>1020</v>
      </c>
    </row>
    <row r="90" spans="1:11">
      <c r="A90" s="202" t="s">
        <v>1021</v>
      </c>
    </row>
    <row r="91" spans="1:11">
      <c r="A91" s="202" t="s">
        <v>1022</v>
      </c>
    </row>
    <row r="92" spans="1:11">
      <c r="A92" s="202" t="s">
        <v>1023</v>
      </c>
    </row>
    <row r="93" spans="1:11">
      <c r="A93" s="202" t="s">
        <v>1024</v>
      </c>
    </row>
    <row r="94" spans="1:11">
      <c r="A94" s="202" t="s">
        <v>1025</v>
      </c>
    </row>
    <row r="95" spans="1:11">
      <c r="A95" s="202" t="s">
        <v>1026</v>
      </c>
    </row>
    <row r="96" spans="1:11">
      <c r="A96" s="202" t="s">
        <v>1027</v>
      </c>
    </row>
    <row r="97" spans="1:1">
      <c r="A97" s="202" t="s">
        <v>1028</v>
      </c>
    </row>
    <row r="98" spans="1:1">
      <c r="A98" s="202" t="s">
        <v>1029</v>
      </c>
    </row>
    <row r="99" spans="1:1">
      <c r="A99" s="202" t="s">
        <v>1030</v>
      </c>
    </row>
    <row r="100" spans="1:1">
      <c r="A100" s="202" t="s">
        <v>1031</v>
      </c>
    </row>
    <row r="101" spans="1:1">
      <c r="A101" s="202" t="s">
        <v>1032</v>
      </c>
    </row>
    <row r="102" spans="1:1">
      <c r="A102" s="202" t="s">
        <v>1033</v>
      </c>
    </row>
    <row r="103" spans="1:1">
      <c r="A103" s="202" t="s">
        <v>1034</v>
      </c>
    </row>
    <row r="104" spans="1:1">
      <c r="A104" s="202" t="s">
        <v>1035</v>
      </c>
    </row>
    <row r="105" spans="1:1">
      <c r="A105" s="202" t="s">
        <v>1036</v>
      </c>
    </row>
    <row r="106" spans="1:1">
      <c r="A106" s="202" t="s">
        <v>1037</v>
      </c>
    </row>
    <row r="107" spans="1:1">
      <c r="A107" s="202" t="s">
        <v>1038</v>
      </c>
    </row>
    <row r="108" spans="1:1">
      <c r="A108" s="202" t="s">
        <v>1039</v>
      </c>
    </row>
    <row r="109" spans="1:1">
      <c r="A109" s="202" t="s">
        <v>1040</v>
      </c>
    </row>
    <row r="110" spans="1:1">
      <c r="A110" s="202" t="s">
        <v>932</v>
      </c>
    </row>
    <row r="111" spans="1:1">
      <c r="A111" s="202" t="s">
        <v>1041</v>
      </c>
    </row>
    <row r="112" spans="1:1">
      <c r="A112" s="202" t="s">
        <v>1042</v>
      </c>
    </row>
    <row r="113" spans="1:1">
      <c r="A113" s="202" t="s">
        <v>1043</v>
      </c>
    </row>
    <row r="114" spans="1:1">
      <c r="A114" s="202" t="s">
        <v>1044</v>
      </c>
    </row>
    <row r="115" spans="1:1">
      <c r="A115" s="202" t="s">
        <v>1045</v>
      </c>
    </row>
    <row r="116" spans="1:1">
      <c r="A116" s="202" t="s">
        <v>1046</v>
      </c>
    </row>
    <row r="117" spans="1:1">
      <c r="A117" s="202" t="s">
        <v>1047</v>
      </c>
    </row>
    <row r="118" spans="1:1">
      <c r="A118" s="202" t="s">
        <v>1048</v>
      </c>
    </row>
    <row r="119" spans="1:1">
      <c r="A119" s="202" t="s">
        <v>1049</v>
      </c>
    </row>
    <row r="120" spans="1:1">
      <c r="A120" s="202" t="s">
        <v>1050</v>
      </c>
    </row>
    <row r="121" spans="1:1">
      <c r="A121" s="202" t="s">
        <v>1051</v>
      </c>
    </row>
    <row r="122" spans="1:1">
      <c r="A122" s="202" t="s">
        <v>1052</v>
      </c>
    </row>
    <row r="123" spans="1:1">
      <c r="A123" s="202" t="s">
        <v>1053</v>
      </c>
    </row>
    <row r="124" spans="1:1">
      <c r="A124" s="202" t="s">
        <v>1054</v>
      </c>
    </row>
    <row r="125" spans="1:1">
      <c r="A125" s="202" t="s">
        <v>1055</v>
      </c>
    </row>
    <row r="126" spans="1:1">
      <c r="A126" s="202" t="s">
        <v>1056</v>
      </c>
    </row>
    <row r="127" spans="1:1">
      <c r="A127" s="202" t="s">
        <v>1057</v>
      </c>
    </row>
    <row r="128" spans="1:1">
      <c r="A128" s="202" t="s">
        <v>1058</v>
      </c>
    </row>
    <row r="129" spans="1:1">
      <c r="A129" s="202" t="s">
        <v>1059</v>
      </c>
    </row>
    <row r="130" spans="1:1">
      <c r="A130" s="202" t="s">
        <v>1060</v>
      </c>
    </row>
    <row r="131" spans="1:1">
      <c r="A131" t="s">
        <v>1061</v>
      </c>
    </row>
    <row r="132" spans="1:1">
      <c r="A132" s="202" t="s">
        <v>1062</v>
      </c>
    </row>
    <row r="133" spans="1:1">
      <c r="A133" s="202" t="s">
        <v>1063</v>
      </c>
    </row>
    <row r="134" spans="1:1">
      <c r="A134" s="202" t="s">
        <v>1064</v>
      </c>
    </row>
    <row r="135" spans="1:1">
      <c r="A135" s="202" t="s">
        <v>1065</v>
      </c>
    </row>
    <row r="136" spans="1:1">
      <c r="A136" s="202" t="s">
        <v>1066</v>
      </c>
    </row>
    <row r="137" spans="1:1">
      <c r="A137" s="202" t="s">
        <v>1067</v>
      </c>
    </row>
    <row r="138" spans="1:1">
      <c r="A138" s="202" t="s">
        <v>1068</v>
      </c>
    </row>
    <row r="139" spans="1:1">
      <c r="A139" s="202" t="s">
        <v>1069</v>
      </c>
    </row>
    <row r="140" spans="1:1">
      <c r="A140" s="202" t="s">
        <v>1070</v>
      </c>
    </row>
    <row r="141" spans="1:1">
      <c r="A141" s="202" t="s">
        <v>1071</v>
      </c>
    </row>
    <row r="142" spans="1:1">
      <c r="A142" s="202" t="s">
        <v>1072</v>
      </c>
    </row>
    <row r="143" spans="1:1">
      <c r="A143" s="202" t="s">
        <v>1073</v>
      </c>
    </row>
    <row r="144" spans="1:1">
      <c r="A144" s="202" t="s">
        <v>1074</v>
      </c>
    </row>
    <row r="145" spans="1:1">
      <c r="A145" s="202" t="s">
        <v>1075</v>
      </c>
    </row>
    <row r="146" spans="1:1">
      <c r="A146" s="202" t="s">
        <v>1076</v>
      </c>
    </row>
    <row r="147" spans="1:1">
      <c r="A147" s="202" t="s">
        <v>1077</v>
      </c>
    </row>
    <row r="148" spans="1:1">
      <c r="A148" s="202" t="s">
        <v>1078</v>
      </c>
    </row>
    <row r="149" spans="1:1">
      <c r="A149" s="202" t="s">
        <v>1079</v>
      </c>
    </row>
    <row r="150" spans="1:1">
      <c r="A150" s="202" t="s">
        <v>1080</v>
      </c>
    </row>
    <row r="151" spans="1:1">
      <c r="A151" s="202" t="s">
        <v>1081</v>
      </c>
    </row>
    <row r="152" spans="1:1">
      <c r="A152" s="202" t="s">
        <v>1082</v>
      </c>
    </row>
    <row r="153" spans="1:1">
      <c r="A153" s="202" t="s">
        <v>1083</v>
      </c>
    </row>
    <row r="154" spans="1:1">
      <c r="A154" s="202" t="s">
        <v>1084</v>
      </c>
    </row>
    <row r="155" spans="1:1">
      <c r="A155" s="202" t="s">
        <v>1085</v>
      </c>
    </row>
    <row r="156" spans="1:1">
      <c r="A156" s="202" t="s">
        <v>1086</v>
      </c>
    </row>
    <row r="157" spans="1:1">
      <c r="A157" s="202" t="s">
        <v>1087</v>
      </c>
    </row>
    <row r="158" spans="1:1">
      <c r="A158" s="202" t="s">
        <v>1088</v>
      </c>
    </row>
    <row r="159" spans="1:1">
      <c r="A159" s="202" t="s">
        <v>1089</v>
      </c>
    </row>
    <row r="160" spans="1:1">
      <c r="A160" s="202" t="s">
        <v>1090</v>
      </c>
    </row>
    <row r="161" spans="1:1">
      <c r="A161" s="202" t="s">
        <v>1091</v>
      </c>
    </row>
    <row r="162" spans="1:1">
      <c r="A162" s="202" t="s">
        <v>1092</v>
      </c>
    </row>
    <row r="163" spans="1:1">
      <c r="A163" s="202" t="s">
        <v>1093</v>
      </c>
    </row>
    <row r="164" spans="1:1">
      <c r="A164" s="202" t="s">
        <v>1094</v>
      </c>
    </row>
    <row r="165" spans="1:1">
      <c r="A165" s="202" t="s">
        <v>1095</v>
      </c>
    </row>
    <row r="166" spans="1:1">
      <c r="A166" s="202" t="s">
        <v>1096</v>
      </c>
    </row>
    <row r="167" spans="1:1">
      <c r="A167" s="202" t="s">
        <v>1097</v>
      </c>
    </row>
    <row r="168" spans="1:1">
      <c r="A168" s="202" t="s">
        <v>1098</v>
      </c>
    </row>
    <row r="169" spans="1:1">
      <c r="A169" s="202" t="s">
        <v>1099</v>
      </c>
    </row>
    <row r="170" spans="1:1">
      <c r="A170" s="202" t="s">
        <v>1100</v>
      </c>
    </row>
    <row r="171" spans="1:1">
      <c r="A171" s="202" t="s">
        <v>1101</v>
      </c>
    </row>
    <row r="172" spans="1:1">
      <c r="A172" s="202" t="s">
        <v>1102</v>
      </c>
    </row>
    <row r="173" spans="1:1">
      <c r="A173" s="202" t="s">
        <v>1103</v>
      </c>
    </row>
    <row r="174" spans="1:1">
      <c r="A174" s="202" t="s">
        <v>1104</v>
      </c>
    </row>
    <row r="175" spans="1:1">
      <c r="A175" s="202" t="s">
        <v>1105</v>
      </c>
    </row>
    <row r="176" spans="1:1">
      <c r="A176" s="202" t="s">
        <v>1106</v>
      </c>
    </row>
    <row r="177" spans="1:1">
      <c r="A177" s="202" t="s">
        <v>1107</v>
      </c>
    </row>
    <row r="178" spans="1:1">
      <c r="A178" s="202" t="s">
        <v>1108</v>
      </c>
    </row>
    <row r="179" spans="1:1">
      <c r="A179" s="202" t="s">
        <v>1109</v>
      </c>
    </row>
    <row r="180" spans="1:1">
      <c r="A180" s="202" t="s">
        <v>1110</v>
      </c>
    </row>
    <row r="181" spans="1:1">
      <c r="A181" s="202" t="s">
        <v>1111</v>
      </c>
    </row>
    <row r="182" spans="1:1">
      <c r="A182" t="s">
        <v>1112</v>
      </c>
    </row>
    <row r="183" spans="1:1">
      <c r="A183" s="202" t="s">
        <v>1113</v>
      </c>
    </row>
    <row r="184" spans="1:1">
      <c r="A184" s="202" t="s">
        <v>1114</v>
      </c>
    </row>
    <row r="185" spans="1:1">
      <c r="A185" s="202" t="s">
        <v>1115</v>
      </c>
    </row>
    <row r="186" spans="1:1">
      <c r="A186" s="202" t="s">
        <v>1116</v>
      </c>
    </row>
    <row r="187" spans="1:1">
      <c r="A187" s="202" t="s">
        <v>1117</v>
      </c>
    </row>
    <row r="188" spans="1:1">
      <c r="A188" s="202" t="s">
        <v>1118</v>
      </c>
    </row>
    <row r="189" spans="1:1">
      <c r="A189" s="202" t="s">
        <v>1119</v>
      </c>
    </row>
    <row r="190" spans="1:1">
      <c r="A190" s="202" t="s">
        <v>1120</v>
      </c>
    </row>
    <row r="191" spans="1:1">
      <c r="A191" s="202" t="s">
        <v>1121</v>
      </c>
    </row>
    <row r="192" spans="1:1">
      <c r="A192" s="202" t="s">
        <v>1122</v>
      </c>
    </row>
    <row r="193" spans="1:1">
      <c r="A193" s="202" t="s">
        <v>1123</v>
      </c>
    </row>
    <row r="194" spans="1:1">
      <c r="A194" s="202" t="s">
        <v>1124</v>
      </c>
    </row>
    <row r="195" spans="1:1">
      <c r="A195" s="202" t="s">
        <v>1125</v>
      </c>
    </row>
    <row r="196" spans="1:1">
      <c r="A196" s="202" t="s">
        <v>1126</v>
      </c>
    </row>
    <row r="197" spans="1:1">
      <c r="A197" s="202" t="s">
        <v>1127</v>
      </c>
    </row>
    <row r="198" spans="1:1">
      <c r="A198" s="202" t="s">
        <v>1128</v>
      </c>
    </row>
    <row r="199" spans="1:1">
      <c r="A199" s="202" t="s">
        <v>1129</v>
      </c>
    </row>
    <row r="200" spans="1:1">
      <c r="A200" s="202" t="s">
        <v>1130</v>
      </c>
    </row>
    <row r="201" spans="1:1">
      <c r="A201" s="202" t="s">
        <v>1131</v>
      </c>
    </row>
    <row r="202" spans="1:1">
      <c r="A202" t="s">
        <v>1132</v>
      </c>
    </row>
    <row r="203" spans="1:1">
      <c r="A203" t="s">
        <v>1133</v>
      </c>
    </row>
    <row r="204" spans="1:1">
      <c r="A204" t="s">
        <v>1134</v>
      </c>
    </row>
    <row r="205" spans="1:1">
      <c r="A205" t="s">
        <v>1135</v>
      </c>
    </row>
    <row r="206" spans="1:1">
      <c r="A206" t="s">
        <v>1136</v>
      </c>
    </row>
    <row r="207" spans="1:1">
      <c r="A207" t="s">
        <v>1137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BK1" activePane="topRight" state="frozen"/>
      <selection pane="topRight" activeCell="BO518" sqref="BO5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6" t="s">
        <v>1139</v>
      </c>
      <c r="AJ1" s="357"/>
      <c r="AK1" s="357"/>
      <c r="AL1" s="357"/>
      <c r="AM1" s="357"/>
      <c r="AN1" s="357"/>
      <c r="AO1" s="357"/>
      <c r="AP1" s="357"/>
      <c r="AQ1" s="357"/>
      <c r="AR1" s="358"/>
      <c r="AS1" s="358"/>
      <c r="AT1" s="358"/>
      <c r="AU1" s="358"/>
      <c r="AV1" s="358"/>
      <c r="AW1" s="358"/>
      <c r="AX1" s="357"/>
      <c r="AY1" s="357"/>
      <c r="AZ1" s="357"/>
      <c r="BA1" s="357"/>
      <c r="BB1" s="357"/>
      <c r="BC1" s="357"/>
      <c r="BD1" s="357"/>
      <c r="BE1" s="357"/>
      <c r="BF1" s="359"/>
      <c r="BG1" s="3"/>
      <c r="BH1" s="360" t="s">
        <v>1140</v>
      </c>
      <c r="BI1" s="361"/>
      <c r="BJ1" s="362"/>
      <c r="BK1" s="363"/>
      <c r="BL1" s="49"/>
      <c r="BM1" s="353" t="s">
        <v>1141</v>
      </c>
      <c r="BN1" s="354"/>
      <c r="BO1" s="354"/>
      <c r="BP1" s="354"/>
      <c r="BQ1" s="354"/>
      <c r="BR1" s="354"/>
      <c r="BS1" s="35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56" t="s">
        <v>1142</v>
      </c>
      <c r="AJ2" s="357"/>
      <c r="AK2" s="357"/>
      <c r="AL2" s="357"/>
      <c r="AM2" s="357"/>
      <c r="AN2" s="357"/>
      <c r="AO2" s="357"/>
      <c r="AP2" s="357"/>
      <c r="AQ2" s="359"/>
      <c r="AR2" s="226"/>
      <c r="AS2" s="371" t="s">
        <v>1145</v>
      </c>
      <c r="AT2" s="358"/>
      <c r="AU2" s="358"/>
      <c r="AV2" s="358"/>
      <c r="AW2" s="358"/>
      <c r="AX2" s="357"/>
      <c r="AY2" s="359"/>
      <c r="AZ2" s="4"/>
      <c r="BA2" s="350" t="s">
        <v>1146</v>
      </c>
      <c r="BB2" s="352"/>
      <c r="BC2" s="356" t="s">
        <v>1143</v>
      </c>
      <c r="BD2" s="357"/>
      <c r="BE2" s="357"/>
      <c r="BF2" s="359"/>
      <c r="BG2" s="3"/>
      <c r="BH2" s="364"/>
      <c r="BI2" s="365"/>
      <c r="BJ2" s="366"/>
      <c r="BK2" s="367"/>
      <c r="BL2" s="49"/>
      <c r="BM2" s="368"/>
      <c r="BN2" s="369"/>
      <c r="BO2" s="369"/>
      <c r="BP2" s="369"/>
      <c r="BQ2" s="369"/>
      <c r="BR2" s="369"/>
      <c r="BS2" s="37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50" t="s">
        <v>1147</v>
      </c>
      <c r="AJ3" s="352"/>
      <c r="AK3" s="350" t="s">
        <v>1148</v>
      </c>
      <c r="AL3" s="351"/>
      <c r="AM3" s="351"/>
      <c r="AN3" s="351"/>
      <c r="AO3" s="351"/>
      <c r="AP3" s="351"/>
      <c r="AQ3" s="352"/>
      <c r="AR3" s="227"/>
      <c r="AS3" s="374" t="s">
        <v>1154</v>
      </c>
      <c r="AT3" s="375"/>
      <c r="AU3" s="374" t="s">
        <v>1155</v>
      </c>
      <c r="AV3" s="375"/>
      <c r="AW3" s="374" t="s">
        <v>1156</v>
      </c>
      <c r="AX3" s="376"/>
      <c r="AY3" s="63" t="s">
        <v>1157</v>
      </c>
      <c r="AZ3" s="63"/>
      <c r="BA3" s="372"/>
      <c r="BB3" s="373"/>
      <c r="BC3" s="350" t="s">
        <v>1150</v>
      </c>
      <c r="BD3" s="351"/>
      <c r="BE3" s="351"/>
      <c r="BF3" s="352"/>
      <c r="BG3" s="62"/>
      <c r="BH3" s="364"/>
      <c r="BI3" s="365"/>
      <c r="BJ3" s="366"/>
      <c r="BK3" s="367"/>
      <c r="BL3" s="49"/>
      <c r="BM3" s="353" t="s">
        <v>1158</v>
      </c>
      <c r="BN3" s="354"/>
      <c r="BO3" s="354"/>
      <c r="BP3" s="355"/>
      <c r="BQ3" s="353" t="s">
        <v>938</v>
      </c>
      <c r="BR3" s="354"/>
      <c r="BS3" s="355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604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613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613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613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613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992</v>
      </c>
      <c r="E10" s="290">
        <v>5</v>
      </c>
      <c r="F10" s="166" t="s">
        <v>894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609</v>
      </c>
      <c r="Y10" s="153" t="s">
        <v>608</v>
      </c>
      <c r="Z10" s="153"/>
      <c r="AA10" s="83">
        <v>1</v>
      </c>
      <c r="AB10" s="70" t="s">
        <v>605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639</v>
      </c>
      <c r="BN10" s="14" t="s">
        <v>639</v>
      </c>
      <c r="BO10" s="159" t="s">
        <v>639</v>
      </c>
      <c r="BP10" s="16" t="s">
        <v>613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613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1025</v>
      </c>
      <c r="E12" s="289">
        <v>16</v>
      </c>
      <c r="F12" s="166" t="s">
        <v>802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615</v>
      </c>
      <c r="Y12" s="153" t="s">
        <v>608</v>
      </c>
      <c r="Z12" s="153"/>
      <c r="AA12" s="83" t="s">
        <v>1238</v>
      </c>
      <c r="AB12" s="70" t="s">
        <v>605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639</v>
      </c>
      <c r="BN12" s="14" t="s">
        <v>639</v>
      </c>
      <c r="BO12" s="159" t="s">
        <v>639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992</v>
      </c>
      <c r="E13" s="290">
        <v>17</v>
      </c>
      <c r="F13" s="166" t="s">
        <v>894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609</v>
      </c>
      <c r="Y13" s="153" t="s">
        <v>608</v>
      </c>
      <c r="Z13" s="153"/>
      <c r="AA13" s="83">
        <v>1</v>
      </c>
      <c r="AB13" s="70" t="s">
        <v>605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631</v>
      </c>
      <c r="BN13" s="14" t="s">
        <v>651</v>
      </c>
      <c r="BO13" s="159" t="s">
        <v>758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1016</v>
      </c>
      <c r="E14" s="289">
        <v>18</v>
      </c>
      <c r="F14" s="166" t="s">
        <v>952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615</v>
      </c>
      <c r="Y14" s="153" t="s">
        <v>608</v>
      </c>
      <c r="Z14" s="153"/>
      <c r="AA14" s="83" t="s">
        <v>1249</v>
      </c>
      <c r="AB14" s="70" t="s">
        <v>605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639</v>
      </c>
      <c r="BN14" s="14" t="s">
        <v>639</v>
      </c>
      <c r="BO14" s="159" t="s">
        <v>639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957</v>
      </c>
      <c r="E15" s="289">
        <v>22</v>
      </c>
      <c r="F15" s="166" t="s">
        <v>920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615</v>
      </c>
      <c r="Y15" s="153" t="s">
        <v>618</v>
      </c>
      <c r="Z15" s="153"/>
      <c r="AA15" s="83">
        <v>1</v>
      </c>
      <c r="AB15" s="70" t="s">
        <v>605</v>
      </c>
      <c r="AC15" s="70" t="s">
        <v>613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639</v>
      </c>
      <c r="BN15" s="14" t="s">
        <v>639</v>
      </c>
      <c r="BO15" s="159" t="s">
        <v>639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613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936</v>
      </c>
      <c r="E17" s="289">
        <v>24</v>
      </c>
      <c r="F17" s="166" t="s">
        <v>802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613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615</v>
      </c>
      <c r="Y17" s="153" t="s">
        <v>618</v>
      </c>
      <c r="Z17" s="153"/>
      <c r="AA17" s="83" t="s">
        <v>1258</v>
      </c>
      <c r="AB17" s="70" t="s">
        <v>605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639</v>
      </c>
      <c r="BN17" s="14" t="s">
        <v>639</v>
      </c>
      <c r="BO17" s="159" t="s">
        <v>639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613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1025</v>
      </c>
      <c r="E19" s="289">
        <v>34</v>
      </c>
      <c r="F19" s="166" t="s">
        <v>964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615</v>
      </c>
      <c r="Y19" s="153"/>
      <c r="Z19" s="153"/>
      <c r="AA19" s="83" t="s">
        <v>1262</v>
      </c>
      <c r="AB19" s="70" t="s">
        <v>617</v>
      </c>
      <c r="AC19" s="70" t="s">
        <v>599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639</v>
      </c>
      <c r="BN19" s="14" t="s">
        <v>639</v>
      </c>
      <c r="BO19" s="159" t="s">
        <v>639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613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992</v>
      </c>
      <c r="E21" s="289">
        <v>36</v>
      </c>
      <c r="F21" s="166" t="s">
        <v>894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615</v>
      </c>
      <c r="Y21" s="153"/>
      <c r="Z21" s="153"/>
      <c r="AA21" s="83">
        <v>1</v>
      </c>
      <c r="AB21" s="70" t="s">
        <v>605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631</v>
      </c>
      <c r="BN21" s="14" t="s">
        <v>661</v>
      </c>
      <c r="BO21" s="159" t="s">
        <v>719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1016</v>
      </c>
      <c r="E22" s="289">
        <v>37</v>
      </c>
      <c r="F22" s="166" t="s">
        <v>802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615</v>
      </c>
      <c r="Y22" s="153"/>
      <c r="Z22" s="153"/>
      <c r="AA22" s="83" t="s">
        <v>1269</v>
      </c>
      <c r="AB22" s="70" t="s">
        <v>605</v>
      </c>
      <c r="AC22" s="70" t="s">
        <v>612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639</v>
      </c>
      <c r="BN22" s="14" t="s">
        <v>639</v>
      </c>
      <c r="BO22" s="159" t="s">
        <v>639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613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957</v>
      </c>
      <c r="E24" s="289">
        <v>39</v>
      </c>
      <c r="F24" s="166" t="s">
        <v>920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615</v>
      </c>
      <c r="Y24" s="153"/>
      <c r="Z24" s="153"/>
      <c r="AA24" s="83">
        <v>1</v>
      </c>
      <c r="AB24" s="70" t="s">
        <v>605</v>
      </c>
      <c r="AC24" s="70" t="s">
        <v>613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639</v>
      </c>
      <c r="BN24" s="14" t="s">
        <v>639</v>
      </c>
      <c r="BO24" s="159" t="s">
        <v>639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613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992</v>
      </c>
      <c r="E26" s="289">
        <v>46</v>
      </c>
      <c r="F26" s="166" t="s">
        <v>894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615</v>
      </c>
      <c r="Y26" s="153"/>
      <c r="Z26" s="153"/>
      <c r="AA26" s="83">
        <v>1</v>
      </c>
      <c r="AB26" s="70" t="s">
        <v>605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631</v>
      </c>
      <c r="BN26" s="14" t="s">
        <v>661</v>
      </c>
      <c r="BO26" s="159" t="s">
        <v>719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613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613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957</v>
      </c>
      <c r="E29" s="289">
        <v>49</v>
      </c>
      <c r="F29" s="166" t="s">
        <v>920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615</v>
      </c>
      <c r="Y29" s="153"/>
      <c r="Z29" s="153"/>
      <c r="AA29" s="83">
        <v>1</v>
      </c>
      <c r="AB29" s="70" t="s">
        <v>605</v>
      </c>
      <c r="AC29" s="70" t="s">
        <v>613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639</v>
      </c>
      <c r="BN29" s="14" t="s">
        <v>639</v>
      </c>
      <c r="BO29" s="159" t="s">
        <v>639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613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1025</v>
      </c>
      <c r="E31" s="289">
        <v>55</v>
      </c>
      <c r="F31" s="166" t="s">
        <v>802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615</v>
      </c>
      <c r="Y31" s="153"/>
      <c r="Z31" s="153"/>
      <c r="AA31" s="83" t="s">
        <v>1276</v>
      </c>
      <c r="AB31" s="70" t="s">
        <v>611</v>
      </c>
      <c r="AC31" s="70" t="s">
        <v>612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639</v>
      </c>
      <c r="BN31" s="14" t="s">
        <v>639</v>
      </c>
      <c r="BO31" s="159" t="s">
        <v>639</v>
      </c>
      <c r="BP31" s="16" t="s">
        <v>613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992</v>
      </c>
      <c r="E32" s="289">
        <v>56</v>
      </c>
      <c r="F32" s="166" t="s">
        <v>894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613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615</v>
      </c>
      <c r="Y32" s="153"/>
      <c r="Z32" s="153"/>
      <c r="AA32" s="83">
        <v>1</v>
      </c>
      <c r="AB32" s="70" t="s">
        <v>605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639</v>
      </c>
      <c r="BN32" s="14" t="s">
        <v>639</v>
      </c>
      <c r="BO32" s="14" t="s">
        <v>639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1016</v>
      </c>
      <c r="E33" s="289">
        <v>57</v>
      </c>
      <c r="F33" s="166" t="s">
        <v>908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613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1106</v>
      </c>
      <c r="E34" s="289">
        <v>58</v>
      </c>
      <c r="F34" s="166" t="s">
        <v>971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613</v>
      </c>
      <c r="J34" s="204">
        <v>74</v>
      </c>
      <c r="K34" s="204">
        <v>196.119</v>
      </c>
      <c r="L34" s="83" t="s">
        <v>613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609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639</v>
      </c>
      <c r="BN34" s="14" t="s">
        <v>639</v>
      </c>
      <c r="BO34" s="159" t="s">
        <v>639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884</v>
      </c>
      <c r="E35" s="289">
        <v>59</v>
      </c>
      <c r="F35" s="166" t="s">
        <v>810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613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615</v>
      </c>
      <c r="Y35" s="153"/>
      <c r="Z35" s="153"/>
      <c r="AA35" s="83">
        <v>1</v>
      </c>
      <c r="AB35" s="70" t="s">
        <v>605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639</v>
      </c>
      <c r="BN35" s="14" t="s">
        <v>639</v>
      </c>
      <c r="BO35" s="159" t="s">
        <v>639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957</v>
      </c>
      <c r="E36" s="289">
        <v>60</v>
      </c>
      <c r="F36" s="166" t="s">
        <v>920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615</v>
      </c>
      <c r="Y36" s="153"/>
      <c r="Z36" s="153"/>
      <c r="AA36" s="83">
        <v>1</v>
      </c>
      <c r="AB36" s="70" t="s">
        <v>605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639</v>
      </c>
      <c r="BN36" s="14" t="s">
        <v>639</v>
      </c>
      <c r="BO36" s="159" t="s">
        <v>639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613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1025</v>
      </c>
      <c r="E38" s="289">
        <v>64</v>
      </c>
      <c r="F38" s="166" t="s">
        <v>964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609</v>
      </c>
      <c r="Y38" s="153" t="s">
        <v>608</v>
      </c>
      <c r="Z38" s="153"/>
      <c r="AA38" s="83" t="s">
        <v>1299</v>
      </c>
      <c r="AB38" s="70" t="s">
        <v>617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630</v>
      </c>
      <c r="BN38" s="14" t="s">
        <v>660</v>
      </c>
      <c r="BO38" s="159" t="s">
        <v>717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613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613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910</v>
      </c>
      <c r="E40" s="289">
        <v>65</v>
      </c>
      <c r="F40" s="166" t="s">
        <v>810</v>
      </c>
      <c r="G40" s="9" t="s">
        <v>808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807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615</v>
      </c>
      <c r="Y40" s="153" t="s">
        <v>608</v>
      </c>
      <c r="Z40" s="153"/>
      <c r="AA40" s="83">
        <v>1</v>
      </c>
      <c r="AB40" s="70" t="s">
        <v>605</v>
      </c>
      <c r="AC40" s="70"/>
      <c r="AD40" s="167">
        <v>0.29166666666666669</v>
      </c>
      <c r="AE40" s="83"/>
      <c r="AF40" s="83"/>
      <c r="AG40" s="83"/>
      <c r="AH40" s="48"/>
      <c r="AI40" s="166" t="s">
        <v>810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639</v>
      </c>
      <c r="BN40" s="14" t="s">
        <v>639</v>
      </c>
      <c r="BO40" s="159" t="s">
        <v>639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992</v>
      </c>
      <c r="E41" s="289">
        <v>64</v>
      </c>
      <c r="F41" s="166" t="s">
        <v>1000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615</v>
      </c>
      <c r="Y41" s="153" t="s">
        <v>608</v>
      </c>
      <c r="Z41" s="153"/>
      <c r="AA41" s="83">
        <v>1</v>
      </c>
      <c r="AB41" s="70" t="s">
        <v>605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639</v>
      </c>
      <c r="BN41" s="14" t="s">
        <v>639</v>
      </c>
      <c r="BO41" s="159" t="s">
        <v>639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1076</v>
      </c>
      <c r="E43" s="289">
        <v>66</v>
      </c>
      <c r="F43" s="166" t="s">
        <v>971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613</v>
      </c>
      <c r="J43" s="204">
        <v>74</v>
      </c>
      <c r="K43" s="204">
        <v>436.2</v>
      </c>
      <c r="L43" s="83" t="s">
        <v>613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615</v>
      </c>
      <c r="Y43" s="153" t="s">
        <v>608</v>
      </c>
      <c r="Z43" s="153"/>
      <c r="AA43" s="83" t="s">
        <v>613</v>
      </c>
      <c r="AB43" s="70" t="s">
        <v>613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639</v>
      </c>
      <c r="BN43" s="14" t="s">
        <v>639</v>
      </c>
      <c r="BO43" s="159" t="s">
        <v>639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613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1132</v>
      </c>
      <c r="E46" s="289">
        <v>69</v>
      </c>
      <c r="F46" s="166" t="s">
        <v>958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613</v>
      </c>
      <c r="J46" s="204">
        <v>74</v>
      </c>
      <c r="K46" s="204">
        <v>343.33499999999998</v>
      </c>
      <c r="L46" s="83" t="s">
        <v>613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615</v>
      </c>
      <c r="Y46" s="153" t="s">
        <v>608</v>
      </c>
      <c r="Z46" s="153"/>
      <c r="AA46" s="83" t="s">
        <v>613</v>
      </c>
      <c r="AB46" s="70" t="s">
        <v>613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639</v>
      </c>
      <c r="BN46" s="14" t="s">
        <v>639</v>
      </c>
      <c r="BO46" s="14" t="s">
        <v>639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884</v>
      </c>
      <c r="E47" s="289">
        <v>70</v>
      </c>
      <c r="F47" s="166" t="s">
        <v>810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615</v>
      </c>
      <c r="Y47" s="153" t="s">
        <v>608</v>
      </c>
      <c r="Z47" s="153"/>
      <c r="AA47" s="83">
        <v>1</v>
      </c>
      <c r="AB47" s="70" t="s">
        <v>605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639</v>
      </c>
      <c r="BN47" s="14" t="s">
        <v>639</v>
      </c>
      <c r="BO47" s="14" t="s">
        <v>639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936</v>
      </c>
      <c r="E48" s="289">
        <v>67</v>
      </c>
      <c r="F48" s="166" t="s">
        <v>837</v>
      </c>
      <c r="G48" s="9" t="s">
        <v>856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815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609</v>
      </c>
      <c r="Y48" s="153" t="s">
        <v>608</v>
      </c>
      <c r="Z48" s="153"/>
      <c r="AA48" s="83" t="s">
        <v>1269</v>
      </c>
      <c r="AB48" s="70" t="s">
        <v>605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639</v>
      </c>
      <c r="BN48" s="14" t="s">
        <v>639</v>
      </c>
      <c r="BO48" s="159" t="s">
        <v>639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1016</v>
      </c>
      <c r="E49" s="289"/>
      <c r="F49" s="166" t="s">
        <v>911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615</v>
      </c>
      <c r="Y49" s="153" t="s">
        <v>608</v>
      </c>
      <c r="Z49" s="153"/>
      <c r="AA49" s="83">
        <v>2</v>
      </c>
      <c r="AB49" s="70" t="s">
        <v>611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637</v>
      </c>
      <c r="BN49" s="14" t="s">
        <v>664</v>
      </c>
      <c r="BO49" s="159" t="s">
        <v>716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613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957</v>
      </c>
      <c r="E51" s="289">
        <v>74</v>
      </c>
      <c r="F51" s="166" t="s">
        <v>920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615</v>
      </c>
      <c r="Y51" s="153" t="s">
        <v>618</v>
      </c>
      <c r="Z51" s="153"/>
      <c r="AA51" s="83">
        <v>1</v>
      </c>
      <c r="AB51" s="70" t="s">
        <v>605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639</v>
      </c>
      <c r="BN51" s="14" t="s">
        <v>639</v>
      </c>
      <c r="BO51" s="159" t="s">
        <v>639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613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931</v>
      </c>
      <c r="E53" s="289">
        <v>76</v>
      </c>
      <c r="F53" s="166" t="s">
        <v>802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615</v>
      </c>
      <c r="Y53" s="153" t="s">
        <v>618</v>
      </c>
      <c r="Z53" s="153"/>
      <c r="AA53" s="83" t="s">
        <v>1333</v>
      </c>
      <c r="AB53" s="70" t="s">
        <v>617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640</v>
      </c>
      <c r="BN53" s="14" t="s">
        <v>656</v>
      </c>
      <c r="BO53" s="159" t="s">
        <v>729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613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992</v>
      </c>
      <c r="E55" s="289">
        <v>81</v>
      </c>
      <c r="F55" s="166" t="s">
        <v>894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609</v>
      </c>
      <c r="Y55" s="153" t="s">
        <v>608</v>
      </c>
      <c r="Z55" s="153"/>
      <c r="AA55" s="83">
        <v>1</v>
      </c>
      <c r="AB55" s="70" t="s">
        <v>605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639</v>
      </c>
      <c r="BN55" s="14" t="s">
        <v>639</v>
      </c>
      <c r="BO55" s="159" t="s">
        <v>639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910</v>
      </c>
      <c r="E56" s="289">
        <v>82</v>
      </c>
      <c r="F56" s="166" t="s">
        <v>810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615</v>
      </c>
      <c r="Y56" s="153"/>
      <c r="Z56" s="153"/>
      <c r="AA56" s="83">
        <v>1</v>
      </c>
      <c r="AB56" s="70" t="s">
        <v>605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1025</v>
      </c>
      <c r="E57" s="289">
        <v>83</v>
      </c>
      <c r="F57" s="166" t="s">
        <v>962</v>
      </c>
      <c r="G57" s="9" t="str">
        <f>IF(D57="","*",VLOOKUP(F57,BS_ATIVIDADE[#All],3,FALSE))</f>
        <v>OUTROS</v>
      </c>
      <c r="H57" s="167" t="s">
        <v>597</v>
      </c>
      <c r="I57" s="167" t="s">
        <v>613</v>
      </c>
      <c r="J57" s="204">
        <v>98</v>
      </c>
      <c r="K57" s="204">
        <v>502</v>
      </c>
      <c r="L57" s="83" t="s">
        <v>613</v>
      </c>
      <c r="M57" s="193" t="s">
        <v>15</v>
      </c>
      <c r="N57" s="193" t="s">
        <v>16</v>
      </c>
      <c r="O57" s="167">
        <v>0.33333333333333331</v>
      </c>
      <c r="P57" s="167" t="s">
        <v>613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611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1025</v>
      </c>
      <c r="E58" s="289">
        <v>84</v>
      </c>
      <c r="F58" s="166" t="s">
        <v>802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615</v>
      </c>
      <c r="Y58" s="153" t="s">
        <v>608</v>
      </c>
      <c r="Z58" s="153"/>
      <c r="AA58" s="83">
        <v>2</v>
      </c>
      <c r="AB58" s="70" t="s">
        <v>611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639</v>
      </c>
      <c r="BN58" s="14" t="s">
        <v>639</v>
      </c>
      <c r="BO58" s="159" t="s">
        <v>639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613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1076</v>
      </c>
      <c r="E60" s="289">
        <v>86</v>
      </c>
      <c r="F60" s="166" t="s">
        <v>971</v>
      </c>
      <c r="G60" s="9" t="str">
        <f>IF(D60="","*",VLOOKUP(F60,BS_ATIVIDADE[#All],3,FALSE))</f>
        <v>SOLDA</v>
      </c>
      <c r="H60" s="167" t="s">
        <v>575</v>
      </c>
      <c r="I60" s="167" t="s">
        <v>613</v>
      </c>
      <c r="J60" s="204">
        <v>74</v>
      </c>
      <c r="K60" s="204">
        <v>426.1</v>
      </c>
      <c r="L60" s="83" t="s">
        <v>613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609</v>
      </c>
      <c r="Y60" s="153" t="s">
        <v>608</v>
      </c>
      <c r="Z60" s="153"/>
      <c r="AA60" s="83" t="s">
        <v>613</v>
      </c>
      <c r="AB60" s="70" t="s">
        <v>613</v>
      </c>
      <c r="AC60" s="70"/>
      <c r="AD60" s="167" t="s">
        <v>613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635</v>
      </c>
      <c r="BN60" s="14" t="s">
        <v>664</v>
      </c>
      <c r="BO60" s="159" t="s">
        <v>716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613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1132</v>
      </c>
      <c r="E62" s="289">
        <v>88</v>
      </c>
      <c r="F62" s="166" t="s">
        <v>958</v>
      </c>
      <c r="G62" s="9" t="str">
        <f>IF(D62="","*",VLOOKUP(F62,BS_ATIVIDADE[#All],3,FALSE))</f>
        <v>DORMENTE - PONTE</v>
      </c>
      <c r="H62" s="167" t="s">
        <v>549</v>
      </c>
      <c r="I62" s="167" t="s">
        <v>613</v>
      </c>
      <c r="J62" s="204">
        <v>74</v>
      </c>
      <c r="K62" s="204">
        <v>343.3</v>
      </c>
      <c r="L62" s="83" t="s">
        <v>613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615</v>
      </c>
      <c r="Y62" s="153" t="s">
        <v>608</v>
      </c>
      <c r="Z62" s="153"/>
      <c r="AA62" s="83" t="s">
        <v>613</v>
      </c>
      <c r="AB62" s="70" t="s">
        <v>613</v>
      </c>
      <c r="AC62" s="70"/>
      <c r="AD62" s="167" t="s">
        <v>613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635</v>
      </c>
      <c r="BN62" s="14" t="s">
        <v>664</v>
      </c>
      <c r="BO62" s="159" t="s">
        <v>761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613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1106</v>
      </c>
      <c r="E64" s="289">
        <v>90</v>
      </c>
      <c r="F64" s="166" t="s">
        <v>971</v>
      </c>
      <c r="G64" s="9" t="str">
        <f>IF(D64="","*",VLOOKUP(F64,BS_ATIVIDADE[#All],3,FALSE))</f>
        <v>SOLDA</v>
      </c>
      <c r="H64" s="167" t="s">
        <v>191</v>
      </c>
      <c r="I64" s="167" t="s">
        <v>613</v>
      </c>
      <c r="J64" s="204">
        <v>74</v>
      </c>
      <c r="K64" s="204">
        <v>218.6</v>
      </c>
      <c r="L64" s="83" t="s">
        <v>613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609</v>
      </c>
      <c r="Y64" s="153" t="s">
        <v>608</v>
      </c>
      <c r="Z64" s="153"/>
      <c r="AA64" s="83" t="s">
        <v>613</v>
      </c>
      <c r="AB64" s="70" t="s">
        <v>613</v>
      </c>
      <c r="AC64" s="70"/>
      <c r="AD64" s="167" t="s">
        <v>613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639</v>
      </c>
      <c r="BN64" s="14" t="s">
        <v>639</v>
      </c>
      <c r="BO64" s="159" t="s">
        <v>639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613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1016</v>
      </c>
      <c r="E66" s="289">
        <v>92</v>
      </c>
      <c r="F66" s="166" t="s">
        <v>911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609</v>
      </c>
      <c r="Y66" s="153" t="s">
        <v>608</v>
      </c>
      <c r="Z66" s="153"/>
      <c r="AA66" s="83" t="s">
        <v>1269</v>
      </c>
      <c r="AB66" s="70" t="s">
        <v>605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639</v>
      </c>
      <c r="BN66" s="14" t="s">
        <v>639</v>
      </c>
      <c r="BO66" s="159" t="s">
        <v>639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957</v>
      </c>
      <c r="E67" s="289">
        <v>98</v>
      </c>
      <c r="F67" s="166" t="s">
        <v>920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615</v>
      </c>
      <c r="Y67" s="153" t="s">
        <v>618</v>
      </c>
      <c r="Z67" s="153"/>
      <c r="AA67" s="83">
        <v>1</v>
      </c>
      <c r="AB67" s="70" t="s">
        <v>605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639</v>
      </c>
      <c r="BN67" s="14" t="s">
        <v>639</v>
      </c>
      <c r="BO67" s="159" t="s">
        <v>639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931</v>
      </c>
      <c r="E68" s="290">
        <v>101</v>
      </c>
      <c r="F68" s="166" t="s">
        <v>802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615</v>
      </c>
      <c r="Y68" s="153" t="s">
        <v>618</v>
      </c>
      <c r="Z68" s="153"/>
      <c r="AA68" s="83" t="s">
        <v>1356</v>
      </c>
      <c r="AB68" s="70" t="s">
        <v>611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630</v>
      </c>
      <c r="BN68" s="14" t="s">
        <v>650</v>
      </c>
      <c r="BO68" s="159" t="s">
        <v>717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613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613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1025</v>
      </c>
      <c r="E71" s="289">
        <v>108</v>
      </c>
      <c r="F71" s="166" t="s">
        <v>964</v>
      </c>
      <c r="G71" s="9" t="s">
        <v>965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840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609</v>
      </c>
      <c r="Y71" s="153" t="s">
        <v>608</v>
      </c>
      <c r="Z71" s="153"/>
      <c r="AA71" s="83" t="s">
        <v>1238</v>
      </c>
      <c r="AB71" s="70" t="s">
        <v>605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639</v>
      </c>
      <c r="BN71" s="14" t="s">
        <v>639</v>
      </c>
      <c r="BO71" s="159" t="s">
        <v>639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613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992</v>
      </c>
      <c r="E73" s="289">
        <v>106</v>
      </c>
      <c r="F73" s="166" t="s">
        <v>894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609</v>
      </c>
      <c r="Y73" s="153" t="s">
        <v>608</v>
      </c>
      <c r="Z73" s="153"/>
      <c r="AA73" s="83">
        <v>1</v>
      </c>
      <c r="AB73" s="70" t="s">
        <v>605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910</v>
      </c>
      <c r="E74" s="289">
        <v>110</v>
      </c>
      <c r="F74" s="166" t="s">
        <v>810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615</v>
      </c>
      <c r="Y74" s="153" t="s">
        <v>608</v>
      </c>
      <c r="Z74" s="153"/>
      <c r="AA74" s="83">
        <v>1</v>
      </c>
      <c r="AB74" s="70" t="s">
        <v>605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639</v>
      </c>
      <c r="BN74" s="14" t="s">
        <v>639</v>
      </c>
      <c r="BO74" s="159" t="s">
        <v>639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1076</v>
      </c>
      <c r="E75" s="289">
        <v>86</v>
      </c>
      <c r="F75" s="166" t="s">
        <v>971</v>
      </c>
      <c r="G75" s="9" t="s">
        <v>972</v>
      </c>
      <c r="H75" s="167" t="s">
        <v>575</v>
      </c>
      <c r="I75" s="167" t="s">
        <v>613</v>
      </c>
      <c r="J75" s="204">
        <v>74</v>
      </c>
      <c r="K75" s="204">
        <v>426.1</v>
      </c>
      <c r="L75" s="83" t="s">
        <v>613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609</v>
      </c>
      <c r="Y75" s="153" t="s">
        <v>608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639</v>
      </c>
      <c r="BN75" s="14" t="s">
        <v>639</v>
      </c>
      <c r="BO75" s="159" t="s">
        <v>639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967</v>
      </c>
      <c r="E77" s="290">
        <v>115</v>
      </c>
      <c r="F77" s="166" t="s">
        <v>802</v>
      </c>
      <c r="G77" s="9" t="s">
        <v>788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615</v>
      </c>
      <c r="Y77" s="153" t="s">
        <v>608</v>
      </c>
      <c r="Z77" s="153"/>
      <c r="AA77" s="83">
        <v>1</v>
      </c>
      <c r="AB77" s="70" t="s">
        <v>605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639</v>
      </c>
      <c r="BN77" s="14" t="s">
        <v>639</v>
      </c>
      <c r="BO77" s="159" t="s">
        <v>639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613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1132</v>
      </c>
      <c r="E79" s="289">
        <v>88</v>
      </c>
      <c r="F79" s="166" t="s">
        <v>958</v>
      </c>
      <c r="G79" s="9" t="s">
        <v>959</v>
      </c>
      <c r="H79" s="167" t="s">
        <v>549</v>
      </c>
      <c r="I79" s="167" t="s">
        <v>613</v>
      </c>
      <c r="J79" s="204">
        <v>74</v>
      </c>
      <c r="K79" s="204">
        <v>343.3</v>
      </c>
      <c r="L79" s="83" t="s">
        <v>613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615</v>
      </c>
      <c r="Y79" s="153" t="s">
        <v>608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635</v>
      </c>
      <c r="BN79" s="14" t="s">
        <v>664</v>
      </c>
      <c r="BO79" s="159" t="s">
        <v>761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613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936</v>
      </c>
      <c r="E81" s="289">
        <v>113</v>
      </c>
      <c r="F81" s="166" t="s">
        <v>802</v>
      </c>
      <c r="G81" s="9" t="s">
        <v>788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615</v>
      </c>
      <c r="Y81" s="153" t="s">
        <v>608</v>
      </c>
      <c r="Z81" s="153"/>
      <c r="AA81" s="83">
        <v>2</v>
      </c>
      <c r="AB81" s="70" t="s">
        <v>611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634</v>
      </c>
      <c r="BN81" s="14" t="s">
        <v>663</v>
      </c>
      <c r="BO81" s="159" t="s">
        <v>767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1106</v>
      </c>
      <c r="E82" s="289">
        <v>126</v>
      </c>
      <c r="F82" s="166" t="s">
        <v>971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613</v>
      </c>
      <c r="J82" s="204">
        <v>74</v>
      </c>
      <c r="K82" s="204">
        <v>195.8</v>
      </c>
      <c r="L82" s="83" t="s">
        <v>613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609</v>
      </c>
      <c r="Y82" s="153" t="s">
        <v>608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639</v>
      </c>
      <c r="BN82" s="14" t="s">
        <v>639</v>
      </c>
      <c r="BO82" s="159" t="s">
        <v>639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613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1043</v>
      </c>
      <c r="E84" s="289">
        <v>128</v>
      </c>
      <c r="F84" s="166" t="s">
        <v>978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613</v>
      </c>
      <c r="J84" s="204">
        <v>74</v>
      </c>
      <c r="K84" s="204">
        <v>195</v>
      </c>
      <c r="L84" s="83" t="s">
        <v>613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609</v>
      </c>
      <c r="Y84" s="153" t="s">
        <v>608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639</v>
      </c>
      <c r="BN84" s="14" t="s">
        <v>639</v>
      </c>
      <c r="BO84" s="159" t="s">
        <v>639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613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1103</v>
      </c>
      <c r="E86" s="289">
        <v>130</v>
      </c>
      <c r="F86" s="166" t="s">
        <v>971</v>
      </c>
      <c r="G86" s="9" t="str">
        <f>IF(D86="","*",VLOOKUP(F86,BS_ATIVIDADE[#All],3,FALSE))</f>
        <v>SOLDA</v>
      </c>
      <c r="H86" s="167" t="s">
        <v>359</v>
      </c>
      <c r="I86" s="167" t="s">
        <v>613</v>
      </c>
      <c r="J86" s="204">
        <v>103</v>
      </c>
      <c r="K86" s="204">
        <v>2109.6999999999998</v>
      </c>
      <c r="L86" s="83" t="s">
        <v>613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615</v>
      </c>
      <c r="Y86" s="153" t="s">
        <v>618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639</v>
      </c>
      <c r="BN86" s="14" t="s">
        <v>639</v>
      </c>
      <c r="BO86" s="159" t="s">
        <v>639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613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957</v>
      </c>
      <c r="E88" s="289">
        <v>132</v>
      </c>
      <c r="F88" s="166" t="s">
        <v>802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615</v>
      </c>
      <c r="Y88" s="153" t="s">
        <v>618</v>
      </c>
      <c r="Z88" s="153"/>
      <c r="AA88" s="83">
        <v>1</v>
      </c>
      <c r="AB88" s="70" t="s">
        <v>605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639</v>
      </c>
      <c r="BN88" s="14" t="s">
        <v>639</v>
      </c>
      <c r="BO88" s="159" t="s">
        <v>639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613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931</v>
      </c>
      <c r="E90" s="289">
        <v>134</v>
      </c>
      <c r="F90" s="166" t="s">
        <v>802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615</v>
      </c>
      <c r="Y90" s="153" t="s">
        <v>618</v>
      </c>
      <c r="Z90" s="153"/>
      <c r="AA90" s="83" t="s">
        <v>1356</v>
      </c>
      <c r="AB90" s="70" t="s">
        <v>617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639</v>
      </c>
      <c r="BN90" s="14" t="s">
        <v>639</v>
      </c>
      <c r="BO90" s="159" t="s">
        <v>639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613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613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1025</v>
      </c>
      <c r="E93" s="290">
        <v>137</v>
      </c>
      <c r="F93" s="166" t="s">
        <v>802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615</v>
      </c>
      <c r="Y93" s="153" t="s">
        <v>608</v>
      </c>
      <c r="Z93" s="153"/>
      <c r="AA93" s="83" t="s">
        <v>1238</v>
      </c>
      <c r="AB93" s="70" t="s">
        <v>605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639</v>
      </c>
      <c r="BN93" s="14" t="s">
        <v>639</v>
      </c>
      <c r="BO93" s="159" t="s">
        <v>639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613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992</v>
      </c>
      <c r="E95" s="289">
        <v>139</v>
      </c>
      <c r="F95" s="166" t="s">
        <v>894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609</v>
      </c>
      <c r="Y95" s="153" t="s">
        <v>608</v>
      </c>
      <c r="Z95" s="153"/>
      <c r="AA95" s="83">
        <v>1</v>
      </c>
      <c r="AB95" s="70" t="s">
        <v>605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639</v>
      </c>
      <c r="BN95" s="14" t="s">
        <v>639</v>
      </c>
      <c r="BO95" s="159" t="s">
        <v>639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1076</v>
      </c>
      <c r="E96" s="289" t="s">
        <v>1408</v>
      </c>
      <c r="F96" s="166" t="s">
        <v>971</v>
      </c>
      <c r="G96" s="9" t="str">
        <f>IF(D96="","*",VLOOKUP(F96,BS_ATIVIDADE[#All],3,FALSE))</f>
        <v>SOLDA</v>
      </c>
      <c r="H96" s="167" t="s">
        <v>581</v>
      </c>
      <c r="I96" s="167" t="s">
        <v>613</v>
      </c>
      <c r="J96" s="204">
        <v>74</v>
      </c>
      <c r="K96" s="204">
        <v>445.3</v>
      </c>
      <c r="L96" s="83" t="s">
        <v>613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615</v>
      </c>
      <c r="Y96" s="153" t="s">
        <v>618</v>
      </c>
      <c r="Z96" s="153"/>
      <c r="AA96" s="83" t="s">
        <v>613</v>
      </c>
      <c r="AB96" s="70" t="s">
        <v>613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641</v>
      </c>
      <c r="BN96" s="14" t="s">
        <v>657</v>
      </c>
      <c r="BO96" s="159" t="s">
        <v>731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613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613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936</v>
      </c>
      <c r="E100" s="289">
        <v>146</v>
      </c>
      <c r="F100" s="166" t="s">
        <v>802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615</v>
      </c>
      <c r="Y100" s="153" t="s">
        <v>618</v>
      </c>
      <c r="Z100" s="153"/>
      <c r="AA100" s="83">
        <v>2</v>
      </c>
      <c r="AB100" s="70" t="s">
        <v>611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639</v>
      </c>
      <c r="BN100" s="14" t="s">
        <v>639</v>
      </c>
      <c r="BO100" s="159" t="s">
        <v>639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613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1106</v>
      </c>
      <c r="E102" s="289">
        <v>148</v>
      </c>
      <c r="F102" s="166" t="s">
        <v>971</v>
      </c>
      <c r="G102" s="9" t="str">
        <f>IF(D102="","*",VLOOKUP(F102,BS_ATIVIDADE[#All],3,FALSE))</f>
        <v>SOLDA</v>
      </c>
      <c r="H102" s="167" t="s">
        <v>253</v>
      </c>
      <c r="I102" s="167" t="s">
        <v>613</v>
      </c>
      <c r="J102" s="204">
        <v>74</v>
      </c>
      <c r="K102" s="204">
        <v>227.6</v>
      </c>
      <c r="L102" s="83" t="s">
        <v>613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609</v>
      </c>
      <c r="Y102" s="153" t="s">
        <v>608</v>
      </c>
      <c r="Z102" s="153"/>
      <c r="AA102" s="83" t="s">
        <v>613</v>
      </c>
      <c r="AB102" s="70" t="s">
        <v>613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639</v>
      </c>
      <c r="BN102" s="14" t="s">
        <v>639</v>
      </c>
      <c r="BO102" s="159" t="s">
        <v>639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613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608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613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1016</v>
      </c>
      <c r="E105" s="289">
        <v>151</v>
      </c>
      <c r="F105" s="166" t="s">
        <v>911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609</v>
      </c>
      <c r="Y105" s="153" t="s">
        <v>608</v>
      </c>
      <c r="Z105" s="153"/>
      <c r="AA105" s="83" t="s">
        <v>1269</v>
      </c>
      <c r="AB105" s="70" t="s">
        <v>605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639</v>
      </c>
      <c r="BN105" s="14" t="s">
        <v>639</v>
      </c>
      <c r="BO105" s="159" t="s">
        <v>639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613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613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967</v>
      </c>
      <c r="E108" s="289">
        <v>154</v>
      </c>
      <c r="F108" s="166" t="s">
        <v>1012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615</v>
      </c>
      <c r="Y108" s="153" t="s">
        <v>618</v>
      </c>
      <c r="Z108" s="153"/>
      <c r="AA108" s="83">
        <v>1</v>
      </c>
      <c r="AB108" s="70" t="s">
        <v>605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637</v>
      </c>
      <c r="BN108" s="14" t="s">
        <v>664</v>
      </c>
      <c r="BO108" s="159" t="s">
        <v>716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613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613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613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1049</v>
      </c>
      <c r="E112" s="289">
        <v>158</v>
      </c>
      <c r="F112" s="166" t="s">
        <v>978</v>
      </c>
      <c r="G112" s="9" t="str">
        <f>IF(D112="","*",VLOOKUP(F112,BS_ATIVIDADE[#All],3,FALSE))</f>
        <v>TRILHO - SUBSTITUIÇÂO</v>
      </c>
      <c r="H112" s="167" t="s">
        <v>183</v>
      </c>
      <c r="I112" s="167" t="s">
        <v>613</v>
      </c>
      <c r="J112" s="204">
        <v>74</v>
      </c>
      <c r="K112" s="204">
        <v>79.98</v>
      </c>
      <c r="L112" s="83" t="s">
        <v>613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615</v>
      </c>
      <c r="Y112" s="153" t="s">
        <v>618</v>
      </c>
      <c r="Z112" s="153"/>
      <c r="AA112" s="83" t="s">
        <v>613</v>
      </c>
      <c r="AB112" s="70" t="s">
        <v>613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639</v>
      </c>
      <c r="BN112" s="14" t="s">
        <v>639</v>
      </c>
      <c r="BO112" s="159" t="s">
        <v>639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931</v>
      </c>
      <c r="E113" s="289">
        <v>163</v>
      </c>
      <c r="F113" s="166" t="s">
        <v>802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615</v>
      </c>
      <c r="Y113" s="153" t="s">
        <v>618</v>
      </c>
      <c r="Z113" s="153"/>
      <c r="AA113" s="83" t="s">
        <v>1427</v>
      </c>
      <c r="AB113" s="70" t="s">
        <v>617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633</v>
      </c>
      <c r="BN113" s="14" t="s">
        <v>653</v>
      </c>
      <c r="BO113" s="159" t="s">
        <v>759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613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933</v>
      </c>
      <c r="E115" s="289">
        <v>165</v>
      </c>
      <c r="F115" s="166" t="s">
        <v>802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615</v>
      </c>
      <c r="Y115" s="153" t="s">
        <v>618</v>
      </c>
      <c r="Z115" s="153"/>
      <c r="AA115" s="83" t="s">
        <v>1435</v>
      </c>
      <c r="AB115" s="70" t="s">
        <v>605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639</v>
      </c>
      <c r="BN115" s="14" t="s">
        <v>639</v>
      </c>
      <c r="BO115" s="159" t="s">
        <v>639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613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613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613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613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613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613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992</v>
      </c>
      <c r="E122" s="289">
        <v>172</v>
      </c>
      <c r="F122" s="166" t="s">
        <v>894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615</v>
      </c>
      <c r="Y122" s="153" t="s">
        <v>618</v>
      </c>
      <c r="Z122" s="153"/>
      <c r="AA122" s="83">
        <v>1</v>
      </c>
      <c r="AB122" s="70" t="s">
        <v>605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631</v>
      </c>
      <c r="BN122" s="14" t="s">
        <v>651</v>
      </c>
      <c r="BO122" s="159" t="s">
        <v>769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1025</v>
      </c>
      <c r="E123" s="289">
        <v>175</v>
      </c>
      <c r="F123" s="166" t="s">
        <v>962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613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1076</v>
      </c>
      <c r="E124" s="289">
        <v>178</v>
      </c>
      <c r="F124" s="166" t="s">
        <v>971</v>
      </c>
      <c r="G124" s="9" t="str">
        <f>IF(D124="","*",VLOOKUP(F124,BS_ATIVIDADE[#All],3,FALSE))</f>
        <v>SOLDA</v>
      </c>
      <c r="H124" s="167" t="s">
        <v>564</v>
      </c>
      <c r="I124" s="167" t="s">
        <v>613</v>
      </c>
      <c r="J124" s="204">
        <v>74</v>
      </c>
      <c r="K124" s="204">
        <v>399.9</v>
      </c>
      <c r="L124" s="83" t="s">
        <v>613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615</v>
      </c>
      <c r="Y124" s="153" t="s">
        <v>618</v>
      </c>
      <c r="Z124" s="153"/>
      <c r="AA124" s="83" t="s">
        <v>613</v>
      </c>
      <c r="AB124" s="70" t="s">
        <v>613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639</v>
      </c>
      <c r="BN124" s="14" t="s">
        <v>639</v>
      </c>
      <c r="BO124" s="159" t="s">
        <v>639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613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613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1106</v>
      </c>
      <c r="E127" s="289">
        <v>181</v>
      </c>
      <c r="F127" s="166" t="s">
        <v>971</v>
      </c>
      <c r="G127" s="9" t="str">
        <f>IF(D127="","*",VLOOKUP(F127,BS_ATIVIDADE[#All],3,FALSE))</f>
        <v>SOLDA</v>
      </c>
      <c r="H127" s="167" t="s">
        <v>253</v>
      </c>
      <c r="I127" s="167" t="s">
        <v>613</v>
      </c>
      <c r="J127" s="204">
        <v>74</v>
      </c>
      <c r="K127" s="204">
        <v>227.6</v>
      </c>
      <c r="L127" s="83" t="s">
        <v>613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615</v>
      </c>
      <c r="Y127" s="153" t="s">
        <v>618</v>
      </c>
      <c r="Z127" s="153"/>
      <c r="AA127" s="83" t="s">
        <v>613</v>
      </c>
      <c r="AB127" s="70" t="s">
        <v>613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639</v>
      </c>
      <c r="BN127" s="14" t="s">
        <v>639</v>
      </c>
      <c r="BO127" s="159" t="s">
        <v>639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613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927</v>
      </c>
      <c r="E129" s="289">
        <v>183</v>
      </c>
      <c r="F129" s="166" t="s">
        <v>885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613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615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639</v>
      </c>
      <c r="BN129" s="14" t="s">
        <v>639</v>
      </c>
      <c r="BO129" s="159" t="s">
        <v>639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613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992</v>
      </c>
      <c r="E131" s="289">
        <v>189</v>
      </c>
      <c r="F131" s="166" t="s">
        <v>894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815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615</v>
      </c>
      <c r="Y131" s="153" t="s">
        <v>608</v>
      </c>
      <c r="Z131" s="153"/>
      <c r="AA131" s="83">
        <v>1</v>
      </c>
      <c r="AB131" s="70" t="s">
        <v>605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931</v>
      </c>
      <c r="E132" s="289">
        <v>194</v>
      </c>
      <c r="F132" s="166" t="s">
        <v>802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615</v>
      </c>
      <c r="Y132" s="153" t="s">
        <v>618</v>
      </c>
      <c r="Z132" s="153"/>
      <c r="AA132" s="83" t="s">
        <v>1452</v>
      </c>
      <c r="AB132" s="70" t="s">
        <v>617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633</v>
      </c>
      <c r="BN132" s="14" t="s">
        <v>653</v>
      </c>
      <c r="BO132" s="159" t="s">
        <v>759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613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927</v>
      </c>
      <c r="E134" s="289">
        <v>196</v>
      </c>
      <c r="F134" s="166" t="s">
        <v>885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613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615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639</v>
      </c>
      <c r="BN134" s="14" t="s">
        <v>639</v>
      </c>
      <c r="BO134" s="159" t="s">
        <v>639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1016</v>
      </c>
      <c r="E135" s="289">
        <v>205</v>
      </c>
      <c r="F135" s="166" t="s">
        <v>908</v>
      </c>
      <c r="G135" s="9" t="str">
        <f>IF(D135="","*",VLOOKUP(F135,BS_ATIVIDADE[#All],3,FALSE))</f>
        <v>MODERNIZAÇÃO</v>
      </c>
      <c r="H135" s="167" t="s">
        <v>264</v>
      </c>
      <c r="I135" s="167" t="s">
        <v>613</v>
      </c>
      <c r="J135" s="204"/>
      <c r="K135" s="204">
        <v>291</v>
      </c>
      <c r="L135" s="83" t="s">
        <v>613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613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613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992</v>
      </c>
      <c r="E138" s="289"/>
      <c r="F138" s="166" t="s">
        <v>894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815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609</v>
      </c>
      <c r="Y138" s="153" t="s">
        <v>608</v>
      </c>
      <c r="Z138" s="153"/>
      <c r="AA138" s="83">
        <v>1</v>
      </c>
      <c r="AB138" s="70" t="s">
        <v>605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639</v>
      </c>
      <c r="BN138" s="14" t="s">
        <v>639</v>
      </c>
      <c r="BO138" s="159" t="s">
        <v>639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613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1057</v>
      </c>
      <c r="E140" s="289">
        <v>210</v>
      </c>
      <c r="F140" s="166" t="s">
        <v>949</v>
      </c>
      <c r="G140" s="9" t="str">
        <f>IF(D140="","*",VLOOKUP(F140,BS_ATIVIDADE[#All],3,FALSE))</f>
        <v>AMV</v>
      </c>
      <c r="H140" s="167" t="s">
        <v>39</v>
      </c>
      <c r="I140" s="167" t="s">
        <v>613</v>
      </c>
      <c r="J140" s="204">
        <v>98</v>
      </c>
      <c r="K140" s="204">
        <v>596.16200000000003</v>
      </c>
      <c r="L140" s="83" t="s">
        <v>613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615</v>
      </c>
      <c r="Y140" s="153" t="s">
        <v>608</v>
      </c>
      <c r="Z140" s="153"/>
      <c r="AA140" s="83" t="s">
        <v>613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639</v>
      </c>
      <c r="BN140" s="14" t="s">
        <v>639</v>
      </c>
      <c r="BO140" s="159" t="s">
        <v>639</v>
      </c>
      <c r="BP140" s="16" t="s">
        <v>613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1025</v>
      </c>
      <c r="E141" s="289">
        <v>211</v>
      </c>
      <c r="F141" s="166" t="s">
        <v>802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787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615</v>
      </c>
      <c r="Y141" s="153" t="s">
        <v>608</v>
      </c>
      <c r="Z141" s="153"/>
      <c r="AA141" s="83">
        <v>2</v>
      </c>
      <c r="AB141" s="70" t="s">
        <v>611</v>
      </c>
      <c r="AC141" s="70" t="s">
        <v>599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639</v>
      </c>
      <c r="BN141" s="14" t="s">
        <v>639</v>
      </c>
      <c r="BO141" s="159" t="s">
        <v>639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1076</v>
      </c>
      <c r="E142" s="289">
        <v>212</v>
      </c>
      <c r="F142" s="166" t="s">
        <v>971</v>
      </c>
      <c r="G142" s="9" t="str">
        <f>IF(D142="","*",VLOOKUP(F142,BS_ATIVIDADE[#All],3,FALSE))</f>
        <v>SOLDA</v>
      </c>
      <c r="H142" s="167" t="s">
        <v>581</v>
      </c>
      <c r="I142" s="167" t="s">
        <v>613</v>
      </c>
      <c r="J142" s="204">
        <v>74</v>
      </c>
      <c r="K142" s="204">
        <v>445.6</v>
      </c>
      <c r="L142" s="83" t="s">
        <v>613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615</v>
      </c>
      <c r="Y142" s="153" t="s">
        <v>608</v>
      </c>
      <c r="Z142" s="153"/>
      <c r="AA142" s="83" t="s">
        <v>613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635</v>
      </c>
      <c r="BN142" s="14" t="s">
        <v>664</v>
      </c>
      <c r="BO142" s="159" t="s">
        <v>716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884</v>
      </c>
      <c r="E143" s="289">
        <v>213</v>
      </c>
      <c r="F143" s="166" t="s">
        <v>810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615</v>
      </c>
      <c r="Y143" s="153" t="s">
        <v>608</v>
      </c>
      <c r="Z143" s="153"/>
      <c r="AA143" s="83">
        <v>1</v>
      </c>
      <c r="AB143" s="70" t="s">
        <v>605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639</v>
      </c>
      <c r="BN143" s="14" t="s">
        <v>639</v>
      </c>
      <c r="BO143" s="159" t="s">
        <v>639</v>
      </c>
      <c r="BP143" s="16" t="s">
        <v>613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613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971</v>
      </c>
      <c r="G145" s="9" t="s">
        <v>1106</v>
      </c>
      <c r="H145" s="167" t="s">
        <v>253</v>
      </c>
      <c r="I145" s="167" t="s">
        <v>613</v>
      </c>
      <c r="J145" s="204">
        <v>74</v>
      </c>
      <c r="K145" s="204">
        <v>227.6</v>
      </c>
      <c r="L145" s="83" t="s">
        <v>613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791</v>
      </c>
      <c r="V145" s="187" t="s">
        <v>1286</v>
      </c>
      <c r="W145" s="167" t="s">
        <v>1311</v>
      </c>
      <c r="X145" s="205" t="s">
        <v>615</v>
      </c>
      <c r="Y145" s="153" t="s">
        <v>608</v>
      </c>
      <c r="Z145" s="153"/>
      <c r="AA145" s="83" t="s">
        <v>613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639</v>
      </c>
      <c r="BN145" s="14" t="s">
        <v>639</v>
      </c>
      <c r="BO145" s="159" t="s">
        <v>639</v>
      </c>
      <c r="BP145" s="16" t="s">
        <v>613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613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613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967</v>
      </c>
      <c r="E148" s="289">
        <v>218</v>
      </c>
      <c r="F148" s="166" t="s">
        <v>1012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615</v>
      </c>
      <c r="Y148" s="153" t="s">
        <v>608</v>
      </c>
      <c r="Z148" s="153"/>
      <c r="AA148" s="83">
        <v>1</v>
      </c>
      <c r="AB148" s="70" t="s">
        <v>605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637</v>
      </c>
      <c r="BN148" s="14" t="s">
        <v>651</v>
      </c>
      <c r="BO148" s="159" t="s">
        <v>769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613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613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931</v>
      </c>
      <c r="E151" s="290">
        <v>221</v>
      </c>
      <c r="F151" s="166" t="s">
        <v>802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787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615</v>
      </c>
      <c r="Y151" s="153" t="s">
        <v>618</v>
      </c>
      <c r="Z151" s="153"/>
      <c r="AA151" s="83" t="s">
        <v>1478</v>
      </c>
      <c r="AB151" s="70" t="s">
        <v>605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639</v>
      </c>
      <c r="BN151" s="14" t="s">
        <v>639</v>
      </c>
      <c r="BO151" s="159" t="s">
        <v>639</v>
      </c>
      <c r="BP151" s="16" t="s">
        <v>613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1133</v>
      </c>
      <c r="E152" s="289">
        <v>222</v>
      </c>
      <c r="F152" s="166" t="s">
        <v>978</v>
      </c>
      <c r="G152" s="9" t="str">
        <f>IF(D152="","*",VLOOKUP(F152,BS_ATIVIDADE[#All],3,FALSE))</f>
        <v>TRILHO - SUBSTITUIÇÂO</v>
      </c>
      <c r="H152" s="167" t="s">
        <v>139</v>
      </c>
      <c r="I152" s="167" t="s">
        <v>613</v>
      </c>
      <c r="J152" s="204">
        <v>101</v>
      </c>
      <c r="K152" s="204">
        <v>1141.818</v>
      </c>
      <c r="L152" s="83" t="s">
        <v>613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615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639</v>
      </c>
      <c r="BN152" s="14" t="s">
        <v>639</v>
      </c>
      <c r="BO152" s="159" t="s">
        <v>639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613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613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936</v>
      </c>
      <c r="E156" s="289">
        <v>226</v>
      </c>
      <c r="F156" s="166" t="s">
        <v>856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609</v>
      </c>
      <c r="Y156" s="153" t="s">
        <v>608</v>
      </c>
      <c r="Z156" s="153"/>
      <c r="AA156" s="83">
        <v>2</v>
      </c>
      <c r="AB156" s="70" t="s">
        <v>611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639</v>
      </c>
      <c r="BN156" s="14" t="s">
        <v>639</v>
      </c>
      <c r="BO156" s="159" t="s">
        <v>639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613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613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992</v>
      </c>
      <c r="E159" s="289">
        <v>229</v>
      </c>
      <c r="F159" s="166" t="s">
        <v>894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609</v>
      </c>
      <c r="Y159" s="153" t="s">
        <v>608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1025</v>
      </c>
      <c r="E162" s="289">
        <v>232</v>
      </c>
      <c r="F162" s="166" t="s">
        <v>964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609</v>
      </c>
      <c r="Y162" s="153" t="s">
        <v>608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639</v>
      </c>
      <c r="BN162" s="14" t="s">
        <v>639</v>
      </c>
      <c r="BO162" s="159" t="s">
        <v>639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1045</v>
      </c>
      <c r="E163" s="290">
        <v>233</v>
      </c>
      <c r="F163" s="166" t="s">
        <v>945</v>
      </c>
      <c r="G163" s="9" t="str">
        <f>IF(D163="","*",VLOOKUP(F163,BS_ATIVIDADE[#All],3,FALSE))</f>
        <v>AMV</v>
      </c>
      <c r="H163" s="167" t="s">
        <v>596</v>
      </c>
      <c r="I163" s="167" t="s">
        <v>613</v>
      </c>
      <c r="J163" s="204">
        <v>74</v>
      </c>
      <c r="K163" s="204">
        <v>501.21600000000001</v>
      </c>
      <c r="L163" s="83" t="s">
        <v>613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615</v>
      </c>
      <c r="Y163" s="153" t="s">
        <v>608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639</v>
      </c>
      <c r="BN163" s="14" t="s">
        <v>639</v>
      </c>
      <c r="BO163" s="159" t="s">
        <v>639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1076</v>
      </c>
      <c r="E164" s="289">
        <v>234</v>
      </c>
      <c r="F164" s="166" t="s">
        <v>971</v>
      </c>
      <c r="G164" s="9" t="str">
        <f>IF(D164="","*",VLOOKUP(F164,BS_ATIVIDADE[#All],3,FALSE))</f>
        <v>SOLDA</v>
      </c>
      <c r="H164" s="167" t="s">
        <v>581</v>
      </c>
      <c r="I164" s="167" t="s">
        <v>613</v>
      </c>
      <c r="J164" s="204">
        <v>74</v>
      </c>
      <c r="K164" s="204">
        <v>445.6</v>
      </c>
      <c r="L164" s="83" t="s">
        <v>613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615</v>
      </c>
      <c r="Y164" s="153" t="s">
        <v>608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639</v>
      </c>
      <c r="BN164" s="14" t="s">
        <v>639</v>
      </c>
      <c r="BO164" s="159" t="s">
        <v>639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1016</v>
      </c>
      <c r="E165" s="289">
        <v>235</v>
      </c>
      <c r="F165" s="166" t="s">
        <v>911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609</v>
      </c>
      <c r="Y165" s="153" t="s">
        <v>608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637</v>
      </c>
      <c r="BN165" s="14" t="s">
        <v>664</v>
      </c>
      <c r="BO165" s="159" t="s">
        <v>773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613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613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1106</v>
      </c>
      <c r="E168" s="289">
        <v>242</v>
      </c>
      <c r="F168" s="166" t="s">
        <v>971</v>
      </c>
      <c r="G168" s="9" t="str">
        <f>IF(D168="","*",VLOOKUP(F168,BS_ATIVIDADE[#All],3,FALSE))</f>
        <v>SOLDA</v>
      </c>
      <c r="H168" s="167" t="s">
        <v>249</v>
      </c>
      <c r="I168" s="167" t="s">
        <v>613</v>
      </c>
      <c r="J168" s="204">
        <v>74</v>
      </c>
      <c r="K168" s="204">
        <v>189.91</v>
      </c>
      <c r="L168" s="83" t="s">
        <v>613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609</v>
      </c>
      <c r="Y168" s="153" t="s">
        <v>608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635</v>
      </c>
      <c r="BN168" s="14" t="s">
        <v>664</v>
      </c>
      <c r="BO168" s="159" t="s">
        <v>773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613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967</v>
      </c>
      <c r="E170" s="289">
        <v>244</v>
      </c>
      <c r="F170" s="166" t="s">
        <v>1012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615</v>
      </c>
      <c r="Y170" s="153" t="s">
        <v>618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613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884</v>
      </c>
      <c r="E172" s="289">
        <v>246</v>
      </c>
      <c r="F172" s="166" t="s">
        <v>810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639</v>
      </c>
      <c r="BN172" s="14" t="s">
        <v>639</v>
      </c>
      <c r="BO172" s="159" t="s">
        <v>639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613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802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613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615</v>
      </c>
      <c r="Y174" s="153" t="s">
        <v>618</v>
      </c>
      <c r="Z174" s="153"/>
      <c r="AA174" s="83" t="s">
        <v>1515</v>
      </c>
      <c r="AB174" s="70" t="s">
        <v>605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627</v>
      </c>
      <c r="BN174" s="14" t="s">
        <v>0</v>
      </c>
      <c r="BO174" s="159" t="s">
        <v>735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613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613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1134</v>
      </c>
      <c r="E177" s="289">
        <v>236</v>
      </c>
      <c r="F177" s="166" t="s">
        <v>971</v>
      </c>
      <c r="G177" s="9" t="str">
        <f>IF(D177="","*",VLOOKUP(F177,BS_ATIVIDADE[#All],3,FALSE))</f>
        <v>SOLDA</v>
      </c>
      <c r="H177" s="167" t="s">
        <v>179</v>
      </c>
      <c r="I177" s="167" t="s">
        <v>613</v>
      </c>
      <c r="J177" s="204">
        <v>101</v>
      </c>
      <c r="K177" s="204">
        <v>1517.48</v>
      </c>
      <c r="L177" s="83" t="s">
        <v>613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615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639</v>
      </c>
      <c r="BN177" s="14" t="s">
        <v>639</v>
      </c>
      <c r="BO177" s="159" t="s">
        <v>639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613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861</v>
      </c>
      <c r="E179" s="289">
        <v>253</v>
      </c>
      <c r="F179" s="166" t="s">
        <v>862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613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615</v>
      </c>
      <c r="Y179" s="153" t="s">
        <v>618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639</v>
      </c>
      <c r="BN179" s="14" t="s">
        <v>639</v>
      </c>
      <c r="BO179" s="159" t="s">
        <v>639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1133</v>
      </c>
      <c r="E180" s="289"/>
      <c r="F180" s="166" t="s">
        <v>978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613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639</v>
      </c>
      <c r="BN180" s="14" t="s">
        <v>639</v>
      </c>
      <c r="BO180" s="159" t="s">
        <v>639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866</v>
      </c>
      <c r="E181" s="289">
        <v>254</v>
      </c>
      <c r="F181" s="166" t="s">
        <v>862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613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615</v>
      </c>
      <c r="Y181" s="153" t="s">
        <v>618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639</v>
      </c>
      <c r="BN181" s="14" t="s">
        <v>639</v>
      </c>
      <c r="BO181" s="159" t="s">
        <v>639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869</v>
      </c>
      <c r="E182" s="289">
        <v>255</v>
      </c>
      <c r="F182" s="166" t="s">
        <v>862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613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615</v>
      </c>
      <c r="Y182" s="153" t="s">
        <v>618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639</v>
      </c>
      <c r="BN182" s="14" t="s">
        <v>639</v>
      </c>
      <c r="BO182" s="159" t="s">
        <v>639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613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613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992</v>
      </c>
      <c r="E185" s="289">
        <v>262</v>
      </c>
      <c r="F185" s="166" t="s">
        <v>894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609</v>
      </c>
      <c r="Y185" s="153" t="s">
        <v>608</v>
      </c>
      <c r="Z185" s="153"/>
      <c r="AA185" s="83">
        <v>1</v>
      </c>
      <c r="AB185" s="70" t="s">
        <v>605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639</v>
      </c>
      <c r="BN185" s="14" t="s">
        <v>639</v>
      </c>
      <c r="BO185" s="159" t="s">
        <v>639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936</v>
      </c>
      <c r="E186" s="289">
        <v>265</v>
      </c>
      <c r="F186" s="166" t="s">
        <v>802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615</v>
      </c>
      <c r="Y186" s="153" t="s">
        <v>618</v>
      </c>
      <c r="Z186" s="153"/>
      <c r="AA186" s="83">
        <v>2</v>
      </c>
      <c r="AB186" s="70" t="s">
        <v>611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639</v>
      </c>
      <c r="BN186" s="14" t="s">
        <v>639</v>
      </c>
      <c r="BO186" s="159" t="s">
        <v>639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1025</v>
      </c>
      <c r="E187" s="290">
        <v>269</v>
      </c>
      <c r="F187" s="166" t="s">
        <v>802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615</v>
      </c>
      <c r="Y187" s="153" t="s">
        <v>618</v>
      </c>
      <c r="Z187" s="153"/>
      <c r="AA187" s="83" t="s">
        <v>1238</v>
      </c>
      <c r="AB187" s="70" t="s">
        <v>605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613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613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1076</v>
      </c>
      <c r="E190" s="289">
        <v>272</v>
      </c>
      <c r="F190" s="166" t="s">
        <v>971</v>
      </c>
      <c r="G190" s="9" t="str">
        <f>IF(D190="","*",VLOOKUP(F190,BS_ATIVIDADE[#All],3,FALSE))</f>
        <v>SOLDA</v>
      </c>
      <c r="H190" s="167" t="s">
        <v>580</v>
      </c>
      <c r="I190" s="167" t="s">
        <v>613</v>
      </c>
      <c r="J190" s="204">
        <v>74</v>
      </c>
      <c r="K190" s="204">
        <v>435.18</v>
      </c>
      <c r="L190" s="83" t="s">
        <v>613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615</v>
      </c>
      <c r="Y190" s="153" t="s">
        <v>618</v>
      </c>
      <c r="Z190" s="153"/>
      <c r="AA190" s="83" t="s">
        <v>613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639</v>
      </c>
      <c r="BN190" s="14" t="s">
        <v>639</v>
      </c>
      <c r="BO190" s="159" t="s">
        <v>639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613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613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884</v>
      </c>
      <c r="E193" s="289">
        <v>275</v>
      </c>
      <c r="F193" s="166" t="s">
        <v>810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613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807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615</v>
      </c>
      <c r="Y193" s="153" t="s">
        <v>618</v>
      </c>
      <c r="Z193" s="153"/>
      <c r="AA193" s="83">
        <v>1</v>
      </c>
      <c r="AB193" s="70" t="s">
        <v>605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639</v>
      </c>
      <c r="BN193" s="14" t="s">
        <v>639</v>
      </c>
      <c r="BO193" s="159" t="s">
        <v>639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613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967</v>
      </c>
      <c r="E195" s="289">
        <v>277</v>
      </c>
      <c r="F195" s="166" t="s">
        <v>1012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615</v>
      </c>
      <c r="Y195" s="153" t="s">
        <v>618</v>
      </c>
      <c r="Z195" s="153"/>
      <c r="AA195" s="83">
        <v>1</v>
      </c>
      <c r="AB195" s="70" t="s">
        <v>605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639</v>
      </c>
      <c r="BN195" s="14" t="s">
        <v>639</v>
      </c>
      <c r="BO195" s="159" t="s">
        <v>639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1106</v>
      </c>
      <c r="E196" s="289">
        <v>286</v>
      </c>
      <c r="F196" s="166" t="s">
        <v>971</v>
      </c>
      <c r="G196" s="9" t="str">
        <f>IF(D196="","*",VLOOKUP(F196,BS_ATIVIDADE[#All],3,FALSE))</f>
        <v>SOLDA</v>
      </c>
      <c r="H196" s="167" t="s">
        <v>221</v>
      </c>
      <c r="I196" s="167" t="s">
        <v>613</v>
      </c>
      <c r="J196" s="204">
        <v>74</v>
      </c>
      <c r="K196" s="204">
        <v>63.59</v>
      </c>
      <c r="L196" s="83" t="s">
        <v>613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615</v>
      </c>
      <c r="Y196" s="153" t="s">
        <v>618</v>
      </c>
      <c r="Z196" s="153"/>
      <c r="AA196" s="83" t="s">
        <v>613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639</v>
      </c>
      <c r="BN196" s="14" t="s">
        <v>639</v>
      </c>
      <c r="BO196" s="159" t="s">
        <v>639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613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1134</v>
      </c>
      <c r="E198" s="289">
        <v>288</v>
      </c>
      <c r="F198" s="166" t="s">
        <v>971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613</v>
      </c>
      <c r="J198" s="204">
        <v>101</v>
      </c>
      <c r="K198" s="204">
        <v>1517.48</v>
      </c>
      <c r="L198" s="83" t="s">
        <v>613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615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639</v>
      </c>
      <c r="BN198" s="14" t="s">
        <v>639</v>
      </c>
      <c r="BO198" s="159" t="s">
        <v>639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861</v>
      </c>
      <c r="E199" s="289">
        <v>289</v>
      </c>
      <c r="F199" s="166" t="s">
        <v>862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605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639</v>
      </c>
      <c r="BN199" s="14" t="s">
        <v>639</v>
      </c>
      <c r="BO199" s="159" t="s">
        <v>639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927</v>
      </c>
      <c r="E200" s="289">
        <v>290</v>
      </c>
      <c r="F200" s="166" t="s">
        <v>885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615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921</v>
      </c>
      <c r="E201" s="289">
        <v>291</v>
      </c>
      <c r="F201" s="166" t="s">
        <v>968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613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615</v>
      </c>
      <c r="Y201" s="153" t="s">
        <v>618</v>
      </c>
      <c r="Z201" s="153"/>
      <c r="AA201" s="83">
        <v>1</v>
      </c>
      <c r="AB201" s="70" t="s">
        <v>605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639</v>
      </c>
      <c r="BN201" s="14" t="s">
        <v>639</v>
      </c>
      <c r="BO201" s="159" t="s">
        <v>639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613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802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613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787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615</v>
      </c>
      <c r="Y203" s="153" t="s">
        <v>618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613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613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613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992</v>
      </c>
      <c r="E207" s="289">
        <v>297</v>
      </c>
      <c r="F207" s="166" t="s">
        <v>894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613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609</v>
      </c>
      <c r="Y207" s="153" t="s">
        <v>608</v>
      </c>
      <c r="Z207" s="153"/>
      <c r="AA207" s="83">
        <v>1</v>
      </c>
      <c r="AB207" s="70" t="s">
        <v>605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639</v>
      </c>
      <c r="BN207" s="14" t="s">
        <v>639</v>
      </c>
      <c r="BO207" s="159" t="s">
        <v>639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613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613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936</v>
      </c>
      <c r="E210" s="289">
        <v>300</v>
      </c>
      <c r="F210" s="166" t="s">
        <v>856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613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611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613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613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1025</v>
      </c>
      <c r="E213" s="289">
        <v>303</v>
      </c>
      <c r="F213" s="166" t="s">
        <v>802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613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609</v>
      </c>
      <c r="Y213" s="153" t="s">
        <v>608</v>
      </c>
      <c r="Z213" s="153"/>
      <c r="AA213" s="83" t="s">
        <v>1566</v>
      </c>
      <c r="AB213" s="70" t="s">
        <v>605</v>
      </c>
      <c r="AC213" s="70"/>
      <c r="AD213" s="167"/>
      <c r="AE213" s="83"/>
      <c r="AF213" s="83"/>
      <c r="AG213" s="83"/>
      <c r="AH213" s="48"/>
      <c r="AI213" s="141" t="s">
        <v>802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639</v>
      </c>
      <c r="BN213" s="14" t="s">
        <v>639</v>
      </c>
      <c r="BO213" s="159" t="s">
        <v>639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613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884</v>
      </c>
      <c r="E215" s="290">
        <v>305</v>
      </c>
      <c r="F215" s="166" t="s">
        <v>810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613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615</v>
      </c>
      <c r="Y215" s="153" t="s">
        <v>618</v>
      </c>
      <c r="Z215" s="153"/>
      <c r="AA215" s="83">
        <v>1</v>
      </c>
      <c r="AB215" s="70" t="s">
        <v>605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639</v>
      </c>
      <c r="BN215" s="14" t="s">
        <v>639</v>
      </c>
      <c r="BO215" s="159" t="s">
        <v>639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613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1076</v>
      </c>
      <c r="E217" s="289">
        <v>307</v>
      </c>
      <c r="F217" s="166" t="s">
        <v>971</v>
      </c>
      <c r="G217" s="9" t="str">
        <f>IF(D217="","*",VLOOKUP(F217,BS_ATIVIDADE[#All],3,FALSE))</f>
        <v>SOLDA</v>
      </c>
      <c r="H217" s="167" t="s">
        <v>580</v>
      </c>
      <c r="I217" s="167" t="s">
        <v>613</v>
      </c>
      <c r="J217" s="204">
        <v>74</v>
      </c>
      <c r="K217" s="204">
        <v>430.2</v>
      </c>
      <c r="L217" s="83" t="s">
        <v>613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615</v>
      </c>
      <c r="Y217" s="153" t="s">
        <v>618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639</v>
      </c>
      <c r="BN217" s="14" t="s">
        <v>639</v>
      </c>
      <c r="BO217" s="159" t="s">
        <v>639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967</v>
      </c>
      <c r="E218" s="289">
        <v>311</v>
      </c>
      <c r="F218" s="166" t="s">
        <v>1012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613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615</v>
      </c>
      <c r="Y218" s="153" t="s">
        <v>618</v>
      </c>
      <c r="Z218" s="153"/>
      <c r="AA218" s="83">
        <v>1</v>
      </c>
      <c r="AB218" s="70" t="s">
        <v>605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637</v>
      </c>
      <c r="BN218" s="14" t="s">
        <v>655</v>
      </c>
      <c r="BO218" s="159" t="s">
        <v>728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613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613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1106</v>
      </c>
      <c r="E221" s="289">
        <v>314</v>
      </c>
      <c r="F221" s="166" t="s">
        <v>971</v>
      </c>
      <c r="G221" s="9" t="str">
        <f>IF(D221="","*",VLOOKUP(F221,BS_ATIVIDADE[#All],3,FALSE))</f>
        <v>SOLDA</v>
      </c>
      <c r="H221" s="167" t="s">
        <v>183</v>
      </c>
      <c r="I221" s="167" t="s">
        <v>613</v>
      </c>
      <c r="J221" s="204">
        <v>74</v>
      </c>
      <c r="K221" s="204">
        <v>80.3</v>
      </c>
      <c r="L221" s="83" t="s">
        <v>613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615</v>
      </c>
      <c r="Y221" s="153" t="s">
        <v>618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639</v>
      </c>
      <c r="BN221" s="14" t="s">
        <v>639</v>
      </c>
      <c r="BO221" s="159" t="s">
        <v>639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613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927</v>
      </c>
      <c r="E223" s="289">
        <v>320</v>
      </c>
      <c r="F223" s="166" t="s">
        <v>885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815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615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639</v>
      </c>
      <c r="BN223" s="14" t="s">
        <v>639</v>
      </c>
      <c r="BO223" s="159" t="s">
        <v>639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921</v>
      </c>
      <c r="E224" s="289">
        <v>321</v>
      </c>
      <c r="F224" s="166" t="s">
        <v>862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613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615</v>
      </c>
      <c r="Y224" s="153" t="s">
        <v>618</v>
      </c>
      <c r="Z224" s="153"/>
      <c r="AA224" s="83">
        <v>1</v>
      </c>
      <c r="AB224" s="70" t="s">
        <v>605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635</v>
      </c>
      <c r="BN224" s="14" t="s">
        <v>664</v>
      </c>
      <c r="BO224" s="159" t="s">
        <v>716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802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613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787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615</v>
      </c>
      <c r="Y225" s="153" t="s">
        <v>618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639</v>
      </c>
      <c r="BN225" s="14" t="s">
        <v>639</v>
      </c>
      <c r="BO225" s="159" t="s">
        <v>639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613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613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613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613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992</v>
      </c>
      <c r="E230" s="290">
        <v>329</v>
      </c>
      <c r="F230" s="166" t="s">
        <v>894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609</v>
      </c>
      <c r="Y230" s="153" t="s">
        <v>608</v>
      </c>
      <c r="Z230" s="153"/>
      <c r="AA230" s="83">
        <v>1</v>
      </c>
      <c r="AB230" s="70" t="s">
        <v>605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631</v>
      </c>
      <c r="BN230" s="14" t="s">
        <v>651</v>
      </c>
      <c r="BO230" s="159" t="s">
        <v>769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613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1025</v>
      </c>
      <c r="E232" s="289">
        <v>331</v>
      </c>
      <c r="F232" s="166" t="s">
        <v>964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613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609</v>
      </c>
      <c r="Y232" s="153" t="s">
        <v>608</v>
      </c>
      <c r="Z232" s="153"/>
      <c r="AA232" s="83" t="s">
        <v>1590</v>
      </c>
      <c r="AB232" s="70" t="s">
        <v>617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936</v>
      </c>
      <c r="E233" s="289">
        <v>332</v>
      </c>
      <c r="F233" s="166" t="s">
        <v>856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613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615</v>
      </c>
      <c r="Y233" s="153" t="s">
        <v>618</v>
      </c>
      <c r="Z233" s="153"/>
      <c r="AA233" s="83">
        <v>2</v>
      </c>
      <c r="AB233" s="70" t="s">
        <v>611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633</v>
      </c>
      <c r="BN233" s="14" t="s">
        <v>653</v>
      </c>
      <c r="BO233" s="159" t="s">
        <v>759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613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1045</v>
      </c>
      <c r="E235" s="289">
        <v>334</v>
      </c>
      <c r="F235" s="166" t="s">
        <v>949</v>
      </c>
      <c r="G235" s="9" t="str">
        <f>IF(D235="","*",VLOOKUP(F235,BS_ATIVIDADE[#All],3,FALSE))</f>
        <v>AMV</v>
      </c>
      <c r="H235" s="167" t="s">
        <v>566</v>
      </c>
      <c r="I235" s="167" t="s">
        <v>613</v>
      </c>
      <c r="J235" s="204">
        <v>74</v>
      </c>
      <c r="K235" s="204">
        <v>403.12</v>
      </c>
      <c r="L235" s="83" t="s">
        <v>613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615</v>
      </c>
      <c r="Y235" s="153" t="s">
        <v>618</v>
      </c>
      <c r="Z235" s="153"/>
      <c r="AA235" s="83" t="s">
        <v>613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639</v>
      </c>
      <c r="BN235" s="14" t="s">
        <v>639</v>
      </c>
      <c r="BO235" s="159" t="s">
        <v>639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613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1076</v>
      </c>
      <c r="E237" s="289">
        <v>336</v>
      </c>
      <c r="F237" s="166" t="s">
        <v>971</v>
      </c>
      <c r="G237" s="9" t="str">
        <f>IF(D237="","*",VLOOKUP(F237,BS_ATIVIDADE[#All],3,FALSE))</f>
        <v>SOLDA</v>
      </c>
      <c r="H237" s="167" t="s">
        <v>1596</v>
      </c>
      <c r="I237" s="167" t="s">
        <v>613</v>
      </c>
      <c r="J237" s="204">
        <v>74</v>
      </c>
      <c r="K237" s="204">
        <v>300.95600000000002</v>
      </c>
      <c r="L237" s="83" t="s">
        <v>613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615</v>
      </c>
      <c r="Y237" s="153" t="s">
        <v>618</v>
      </c>
      <c r="Z237" s="153"/>
      <c r="AA237" s="83" t="s">
        <v>613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639</v>
      </c>
      <c r="BN237" s="14" t="s">
        <v>639</v>
      </c>
      <c r="BO237" s="159" t="s">
        <v>639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613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613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1016</v>
      </c>
      <c r="E240" s="289">
        <v>339</v>
      </c>
      <c r="F240" s="166" t="s">
        <v>911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613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609</v>
      </c>
      <c r="Y240" s="153" t="s">
        <v>608</v>
      </c>
      <c r="Z240" s="153"/>
      <c r="AA240" s="83" t="s">
        <v>1601</v>
      </c>
      <c r="AB240" s="70" t="s">
        <v>605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637</v>
      </c>
      <c r="BN240" s="14" t="s">
        <v>664</v>
      </c>
      <c r="BO240" s="159" t="s">
        <v>773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613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967</v>
      </c>
      <c r="E242" s="290">
        <v>341</v>
      </c>
      <c r="F242" s="166" t="s">
        <v>1012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613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615</v>
      </c>
      <c r="Y242" s="153"/>
      <c r="Z242" s="153"/>
      <c r="AA242" s="83">
        <v>1</v>
      </c>
      <c r="AB242" s="70" t="s">
        <v>605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613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1106</v>
      </c>
      <c r="E244" s="289">
        <v>343</v>
      </c>
      <c r="F244" s="166" t="s">
        <v>971</v>
      </c>
      <c r="G244" s="9" t="str">
        <f>IF(D244="","*",VLOOKUP(F244,BS_ATIVIDADE[#All],3,FALSE))</f>
        <v>SOLDA</v>
      </c>
      <c r="H244" s="167" t="s">
        <v>229</v>
      </c>
      <c r="I244" s="167" t="s">
        <v>613</v>
      </c>
      <c r="J244" s="204">
        <v>74</v>
      </c>
      <c r="K244" s="204">
        <v>111.3</v>
      </c>
      <c r="L244" s="83" t="s">
        <v>613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615</v>
      </c>
      <c r="Y244" s="153" t="s">
        <v>608</v>
      </c>
      <c r="Z244" s="153"/>
      <c r="AA244" s="83" t="s">
        <v>613</v>
      </c>
      <c r="AB244" s="70" t="s">
        <v>613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639</v>
      </c>
      <c r="BN244" s="14" t="s">
        <v>639</v>
      </c>
      <c r="BO244" s="159" t="s">
        <v>639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613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1049</v>
      </c>
      <c r="E246" s="289">
        <v>345</v>
      </c>
      <c r="F246" s="166" t="s">
        <v>932</v>
      </c>
      <c r="G246" s="9" t="str">
        <f>IF(D246="","*",VLOOKUP(F246,BS_ATIVIDADE[#All],3,FALSE))</f>
        <v>OUTROS</v>
      </c>
      <c r="H246" s="167" t="s">
        <v>203</v>
      </c>
      <c r="I246" s="167" t="s">
        <v>613</v>
      </c>
      <c r="J246" s="204">
        <v>74</v>
      </c>
      <c r="K246" s="204">
        <v>13</v>
      </c>
      <c r="L246" s="83" t="s">
        <v>613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615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639</v>
      </c>
      <c r="BN246" s="14" t="s">
        <v>639</v>
      </c>
      <c r="BO246" s="159" t="s">
        <v>639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613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927</v>
      </c>
      <c r="E248" s="289">
        <v>347</v>
      </c>
      <c r="F248" s="166" t="s">
        <v>885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613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615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639</v>
      </c>
      <c r="BN248" s="14" t="s">
        <v>639</v>
      </c>
      <c r="BO248" s="159" t="s">
        <v>639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1079</v>
      </c>
      <c r="E249" s="289">
        <v>348</v>
      </c>
      <c r="F249" s="166" t="s">
        <v>945</v>
      </c>
      <c r="G249" s="9" t="str">
        <f>IF(D249="","*",VLOOKUP(F249,BS_ATIVIDADE[#All],3,FALSE))</f>
        <v>AMV</v>
      </c>
      <c r="H249" s="167" t="s">
        <v>447</v>
      </c>
      <c r="I249" s="167" t="s">
        <v>613</v>
      </c>
      <c r="J249" s="204">
        <v>78</v>
      </c>
      <c r="K249" s="204">
        <v>208.5</v>
      </c>
      <c r="L249" s="83" t="s">
        <v>613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615</v>
      </c>
      <c r="Y249" s="153" t="s">
        <v>618</v>
      </c>
      <c r="Z249" s="153"/>
      <c r="AA249" s="83" t="s">
        <v>613</v>
      </c>
      <c r="AB249" s="70" t="s">
        <v>613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630</v>
      </c>
      <c r="BN249" s="14" t="s">
        <v>655</v>
      </c>
      <c r="BO249" s="159" t="s">
        <v>743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613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921</v>
      </c>
      <c r="E251" s="289">
        <v>350</v>
      </c>
      <c r="F251" s="166" t="s">
        <v>862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613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615</v>
      </c>
      <c r="Y251" s="153" t="s">
        <v>618</v>
      </c>
      <c r="Z251" s="153"/>
      <c r="AA251" s="83">
        <v>1</v>
      </c>
      <c r="AB251" s="70" t="s">
        <v>605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639</v>
      </c>
      <c r="BN251" s="14" t="s">
        <v>639</v>
      </c>
      <c r="BO251" s="159" t="s">
        <v>639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613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613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613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613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992</v>
      </c>
      <c r="E256" s="289">
        <v>355</v>
      </c>
      <c r="F256" s="166" t="s">
        <v>888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613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615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613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613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1025</v>
      </c>
      <c r="E259" s="289">
        <v>358</v>
      </c>
      <c r="F259" s="166" t="s">
        <v>962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613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615</v>
      </c>
      <c r="Y259" s="153" t="s">
        <v>618</v>
      </c>
      <c r="Z259" s="153"/>
      <c r="AA259" s="83">
        <v>2</v>
      </c>
      <c r="AB259" s="70" t="s">
        <v>611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639</v>
      </c>
      <c r="BN259" s="14" t="s">
        <v>639</v>
      </c>
      <c r="BO259" s="159" t="s">
        <v>639</v>
      </c>
      <c r="BP259" s="16" t="s">
        <v>613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613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613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936</v>
      </c>
      <c r="E262" s="289">
        <v>361</v>
      </c>
      <c r="F262" s="166" t="s">
        <v>856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613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815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615</v>
      </c>
      <c r="Y262" s="153" t="s">
        <v>618</v>
      </c>
      <c r="Z262" s="153"/>
      <c r="AA262" s="83">
        <v>2</v>
      </c>
      <c r="AB262" s="70" t="s">
        <v>611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634</v>
      </c>
      <c r="BN262" s="14" t="s">
        <v>663</v>
      </c>
      <c r="BO262" s="159" t="s">
        <v>725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613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613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1076</v>
      </c>
      <c r="E265" s="289">
        <v>364</v>
      </c>
      <c r="F265" s="166" t="s">
        <v>971</v>
      </c>
      <c r="G265" s="9" t="str">
        <f>IF(D265="","*",VLOOKUP(F265,BS_ATIVIDADE[#All],3,FALSE))</f>
        <v>SOLDA</v>
      </c>
      <c r="H265" s="167" t="s">
        <v>1596</v>
      </c>
      <c r="I265" s="167" t="s">
        <v>613</v>
      </c>
      <c r="J265" s="204">
        <v>74</v>
      </c>
      <c r="K265" s="204">
        <v>300.95999999999998</v>
      </c>
      <c r="L265" s="83" t="s">
        <v>613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615</v>
      </c>
      <c r="Y265" s="153" t="s">
        <v>618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634</v>
      </c>
      <c r="BN265" s="14" t="s">
        <v>663</v>
      </c>
      <c r="BO265" s="159" t="s">
        <v>725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613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613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1106</v>
      </c>
      <c r="E268" s="289">
        <v>367</v>
      </c>
      <c r="F268" s="166" t="s">
        <v>971</v>
      </c>
      <c r="G268" s="9" t="str">
        <f>IF(D268="","*",VLOOKUP(F268,BS_ATIVIDADE[#All],3,FALSE))</f>
        <v>SOLDA</v>
      </c>
      <c r="H268" s="167" t="s">
        <v>230</v>
      </c>
      <c r="I268" s="167" t="s">
        <v>613</v>
      </c>
      <c r="J268" s="204">
        <v>74</v>
      </c>
      <c r="K268" s="204">
        <v>111.3</v>
      </c>
      <c r="L268" s="83" t="s">
        <v>613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615</v>
      </c>
      <c r="Y268" s="153" t="s">
        <v>618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639</v>
      </c>
      <c r="BN268" s="14" t="s">
        <v>639</v>
      </c>
      <c r="BO268" s="159" t="s">
        <v>639</v>
      </c>
      <c r="BP268" s="16" t="s">
        <v>613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613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927</v>
      </c>
      <c r="E270" s="289">
        <v>347</v>
      </c>
      <c r="F270" s="166" t="s">
        <v>885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613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615</v>
      </c>
      <c r="Y270" s="153" t="s">
        <v>618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639</v>
      </c>
      <c r="BN270" s="14" t="s">
        <v>639</v>
      </c>
      <c r="BO270" s="159" t="s">
        <v>639</v>
      </c>
      <c r="BP270" s="16" t="s">
        <v>613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613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992</v>
      </c>
      <c r="E272" s="289">
        <v>374</v>
      </c>
      <c r="F272" s="166" t="s">
        <v>894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615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639</v>
      </c>
      <c r="BN272" s="14" t="s">
        <v>639</v>
      </c>
      <c r="BO272" s="159" t="s">
        <v>639</v>
      </c>
      <c r="BP272" s="16" t="s">
        <v>613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613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1025</v>
      </c>
      <c r="E274" s="289">
        <v>376</v>
      </c>
      <c r="F274" s="166" t="s">
        <v>802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613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787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936</v>
      </c>
      <c r="E275" s="290">
        <v>377</v>
      </c>
      <c r="F275" s="166" t="s">
        <v>856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613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615</v>
      </c>
      <c r="Y275" s="153"/>
      <c r="Z275" s="153"/>
      <c r="AA275" s="83">
        <v>2</v>
      </c>
      <c r="AB275" s="70" t="s">
        <v>611</v>
      </c>
      <c r="AC275" s="70" t="s">
        <v>612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639</v>
      </c>
      <c r="BN275" s="14" t="s">
        <v>639</v>
      </c>
      <c r="BO275" s="159" t="s">
        <v>639</v>
      </c>
      <c r="BP275" s="16" t="s">
        <v>613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927</v>
      </c>
      <c r="E276" s="289">
        <v>347</v>
      </c>
      <c r="F276" s="166" t="s">
        <v>802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613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615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639</v>
      </c>
      <c r="BN276" s="14" t="s">
        <v>639</v>
      </c>
      <c r="BO276" s="159" t="s">
        <v>639</v>
      </c>
      <c r="BP276" s="16" t="s">
        <v>613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613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613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613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613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992</v>
      </c>
      <c r="E281" s="289">
        <v>383</v>
      </c>
      <c r="F281" s="166" t="s">
        <v>894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609</v>
      </c>
      <c r="Y281" s="153" t="s">
        <v>608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631</v>
      </c>
      <c r="BN281" s="14" t="s">
        <v>651</v>
      </c>
      <c r="BO281" s="159" t="s">
        <v>758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613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613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1025</v>
      </c>
      <c r="E284" s="289">
        <v>386</v>
      </c>
      <c r="F284" s="166" t="s">
        <v>964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613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609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613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613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936</v>
      </c>
      <c r="E287" s="290">
        <v>389</v>
      </c>
      <c r="F287" s="166" t="s">
        <v>856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615</v>
      </c>
      <c r="Y287" s="153" t="s">
        <v>618</v>
      </c>
      <c r="Z287" s="153"/>
      <c r="AA287" s="83">
        <v>2</v>
      </c>
      <c r="AB287" s="70" t="s">
        <v>611</v>
      </c>
      <c r="AC287" s="70" t="s">
        <v>612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639</v>
      </c>
      <c r="BN287" s="14" t="s">
        <v>639</v>
      </c>
      <c r="BO287" s="14" t="s">
        <v>639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1025</v>
      </c>
      <c r="E288" s="289">
        <v>376</v>
      </c>
      <c r="F288" s="166" t="s">
        <v>802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613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615</v>
      </c>
      <c r="Y288" s="153" t="s">
        <v>618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639</v>
      </c>
      <c r="BN288" s="14" t="s">
        <v>639</v>
      </c>
      <c r="BO288" s="159" t="s">
        <v>639</v>
      </c>
      <c r="BP288" s="16" t="s">
        <v>613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1076</v>
      </c>
      <c r="E289" s="289">
        <v>391</v>
      </c>
      <c r="F289" s="166" t="s">
        <v>971</v>
      </c>
      <c r="G289" s="9" t="str">
        <f>IF(D289="","*",VLOOKUP(F289,BS_ATIVIDADE[#All],3,FALSE))</f>
        <v>SOLDA</v>
      </c>
      <c r="H289" s="167" t="s">
        <v>1596</v>
      </c>
      <c r="I289" s="167" t="s">
        <v>613</v>
      </c>
      <c r="J289" s="204">
        <v>74</v>
      </c>
      <c r="K289" s="204">
        <v>300.95600000000002</v>
      </c>
      <c r="L289" s="83" t="s">
        <v>613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791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609</v>
      </c>
      <c r="Y289" s="153" t="s">
        <v>608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639</v>
      </c>
      <c r="BN289" s="14" t="s">
        <v>639</v>
      </c>
      <c r="BO289" s="159" t="s">
        <v>639</v>
      </c>
      <c r="BP289" s="16" t="s">
        <v>613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1016</v>
      </c>
      <c r="E290" s="289">
        <v>392</v>
      </c>
      <c r="F290" s="166" t="s">
        <v>908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613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615</v>
      </c>
      <c r="Y290" s="153" t="s">
        <v>618</v>
      </c>
      <c r="Z290" s="153"/>
      <c r="AA290" s="83" t="s">
        <v>1657</v>
      </c>
      <c r="AB290" s="70" t="s">
        <v>605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637</v>
      </c>
      <c r="BN290" s="14" t="s">
        <v>664</v>
      </c>
      <c r="BO290" s="159" t="s">
        <v>727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613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1106</v>
      </c>
      <c r="E292" s="289">
        <v>394</v>
      </c>
      <c r="F292" s="166" t="s">
        <v>971</v>
      </c>
      <c r="G292" s="9" t="str">
        <f>IF(D292="","*",VLOOKUP(F292,BS_ATIVIDADE[#All],3,FALSE))</f>
        <v>SOLDA</v>
      </c>
      <c r="H292" s="167" t="s">
        <v>266</v>
      </c>
      <c r="I292" s="167" t="s">
        <v>613</v>
      </c>
      <c r="J292" s="204">
        <v>74</v>
      </c>
      <c r="K292" s="204">
        <v>290.60000000000002</v>
      </c>
      <c r="L292" s="83" t="s">
        <v>613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609</v>
      </c>
      <c r="Y292" s="153" t="s">
        <v>608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639</v>
      </c>
      <c r="BN292" s="14" t="s">
        <v>639</v>
      </c>
      <c r="BO292" s="159" t="s">
        <v>639</v>
      </c>
      <c r="BP292" s="16" t="s">
        <v>613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613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967</v>
      </c>
      <c r="E294" s="289">
        <v>396</v>
      </c>
      <c r="F294" s="166" t="s">
        <v>1012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613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884</v>
      </c>
      <c r="E295" s="289">
        <v>393</v>
      </c>
      <c r="F295" s="166" t="s">
        <v>810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613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615</v>
      </c>
      <c r="Y295" s="153" t="s">
        <v>618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639</v>
      </c>
      <c r="BN295" s="14" t="s">
        <v>639</v>
      </c>
      <c r="BO295" s="159" t="s">
        <v>639</v>
      </c>
      <c r="BP295" s="16" t="s">
        <v>613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921</v>
      </c>
      <c r="E296" s="289">
        <v>398</v>
      </c>
      <c r="F296" s="166" t="s">
        <v>862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615</v>
      </c>
      <c r="Y296" s="153" t="s">
        <v>618</v>
      </c>
      <c r="Z296" s="153"/>
      <c r="AA296" s="83">
        <v>1</v>
      </c>
      <c r="AB296" s="70" t="s">
        <v>605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639</v>
      </c>
      <c r="BN296" s="14" t="s">
        <v>639</v>
      </c>
      <c r="BO296" s="159" t="s">
        <v>639</v>
      </c>
      <c r="BP296" s="16" t="s">
        <v>613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613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902</v>
      </c>
      <c r="E298" s="289">
        <v>400</v>
      </c>
      <c r="F298" s="166" t="s">
        <v>1002</v>
      </c>
      <c r="G298" s="9" t="str">
        <f>IF(D298="","*",VLOOKUP(F298,BS_ATIVIDADE[#All],3,FALSE))</f>
        <v>OUTROS</v>
      </c>
      <c r="H298" s="167" t="s">
        <v>1666</v>
      </c>
      <c r="I298" s="167" t="s">
        <v>613</v>
      </c>
      <c r="J298" s="204">
        <v>103</v>
      </c>
      <c r="K298" s="204">
        <v>1607.5</v>
      </c>
      <c r="L298" s="83" t="s">
        <v>613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615</v>
      </c>
      <c r="Y298" s="153" t="s">
        <v>618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639</v>
      </c>
      <c r="BN298" s="14" t="s">
        <v>639</v>
      </c>
      <c r="BO298" s="159" t="s">
        <v>639</v>
      </c>
      <c r="BP298" s="16" t="s">
        <v>613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613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613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936</v>
      </c>
      <c r="E301" s="290">
        <v>389</v>
      </c>
      <c r="F301" s="166" t="s">
        <v>856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613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609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992</v>
      </c>
      <c r="E302" s="289">
        <v>404</v>
      </c>
      <c r="F302" s="166" t="s">
        <v>894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815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609</v>
      </c>
      <c r="Y302" s="153"/>
      <c r="Z302" s="153"/>
      <c r="AA302" s="83">
        <v>1</v>
      </c>
      <c r="AB302" s="70" t="s">
        <v>605</v>
      </c>
      <c r="AC302" s="70" t="s">
        <v>599</v>
      </c>
      <c r="AD302" s="167">
        <v>0.39583333333333331</v>
      </c>
      <c r="AE302" s="83">
        <v>6636</v>
      </c>
      <c r="AF302" s="83">
        <v>6221</v>
      </c>
      <c r="AG302" s="83" t="s">
        <v>613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631</v>
      </c>
      <c r="BN302" s="14" t="s">
        <v>651</v>
      </c>
      <c r="BO302" s="159" t="s">
        <v>758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1025</v>
      </c>
      <c r="E303" s="289">
        <v>386</v>
      </c>
      <c r="F303" s="166" t="s">
        <v>802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613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615</v>
      </c>
      <c r="Y303" s="153" t="s">
        <v>618</v>
      </c>
      <c r="Z303" s="153"/>
      <c r="AA303" s="83" t="s">
        <v>1672</v>
      </c>
      <c r="AB303" s="70" t="s">
        <v>605</v>
      </c>
      <c r="AC303" s="70" t="s">
        <v>599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639</v>
      </c>
      <c r="BN303" s="14" t="s">
        <v>639</v>
      </c>
      <c r="BO303" s="159" t="s">
        <v>639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1070</v>
      </c>
      <c r="E304" s="289"/>
      <c r="F304" s="166" t="s">
        <v>945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613</v>
      </c>
      <c r="J304" s="204">
        <v>74</v>
      </c>
      <c r="K304" s="204">
        <v>453.3</v>
      </c>
      <c r="L304" s="83" t="s">
        <v>613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615</v>
      </c>
      <c r="Y304" s="153" t="s">
        <v>618</v>
      </c>
      <c r="Z304" s="153"/>
      <c r="AA304" s="83" t="s">
        <v>613</v>
      </c>
      <c r="AB304" s="70" t="s">
        <v>613</v>
      </c>
      <c r="AC304" s="70" t="s">
        <v>613</v>
      </c>
      <c r="AD304" s="167" t="s">
        <v>613</v>
      </c>
      <c r="AE304" s="83" t="s">
        <v>613</v>
      </c>
      <c r="AF304" s="83" t="s">
        <v>613</v>
      </c>
      <c r="AG304" s="83" t="s">
        <v>613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639</v>
      </c>
      <c r="BN304" s="14" t="s">
        <v>639</v>
      </c>
      <c r="BO304" s="159" t="s">
        <v>639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1076</v>
      </c>
      <c r="E305" s="289">
        <v>391</v>
      </c>
      <c r="F305" s="166" t="s">
        <v>971</v>
      </c>
      <c r="G305" s="9" t="str">
        <f>IF(D305="","*",VLOOKUP(F305,BS_ATIVIDADE[#All],3,FALSE))</f>
        <v>SOLDA</v>
      </c>
      <c r="H305" s="167" t="s">
        <v>540</v>
      </c>
      <c r="I305" s="167" t="s">
        <v>613</v>
      </c>
      <c r="J305" s="204">
        <v>74</v>
      </c>
      <c r="K305" s="204">
        <v>313.7</v>
      </c>
      <c r="L305" s="83" t="s">
        <v>613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615</v>
      </c>
      <c r="Y305" s="153" t="s">
        <v>618</v>
      </c>
      <c r="Z305" s="153"/>
      <c r="AA305" s="83" t="s">
        <v>613</v>
      </c>
      <c r="AB305" s="70" t="s">
        <v>613</v>
      </c>
      <c r="AC305" s="70" t="s">
        <v>613</v>
      </c>
      <c r="AD305" s="167" t="s">
        <v>613</v>
      </c>
      <c r="AE305" s="83" t="s">
        <v>613</v>
      </c>
      <c r="AF305" s="83" t="s">
        <v>613</v>
      </c>
      <c r="AG305" s="83" t="s">
        <v>613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639</v>
      </c>
      <c r="BN305" s="14" t="s">
        <v>639</v>
      </c>
      <c r="BO305" s="159" t="s">
        <v>639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1106</v>
      </c>
      <c r="E306" s="289">
        <v>394</v>
      </c>
      <c r="F306" s="166" t="s">
        <v>971</v>
      </c>
      <c r="G306" s="9" t="str">
        <f>IF(D306="","*",VLOOKUP(F306,BS_ATIVIDADE[#All],3,FALSE))</f>
        <v>SOLDA</v>
      </c>
      <c r="H306" s="167" t="s">
        <v>266</v>
      </c>
      <c r="I306" s="167" t="s">
        <v>613</v>
      </c>
      <c r="J306" s="204">
        <v>74</v>
      </c>
      <c r="K306" s="204">
        <v>289.7</v>
      </c>
      <c r="L306" s="83" t="s">
        <v>613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615</v>
      </c>
      <c r="Y306" s="153" t="s">
        <v>618</v>
      </c>
      <c r="Z306" s="153"/>
      <c r="AA306" s="83" t="s">
        <v>613</v>
      </c>
      <c r="AB306" s="70" t="s">
        <v>613</v>
      </c>
      <c r="AC306" s="70" t="s">
        <v>613</v>
      </c>
      <c r="AD306" s="167" t="s">
        <v>613</v>
      </c>
      <c r="AE306" s="83" t="s">
        <v>613</v>
      </c>
      <c r="AF306" s="83" t="s">
        <v>613</v>
      </c>
      <c r="AG306" s="83" t="s">
        <v>613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639</v>
      </c>
      <c r="BN306" s="14" t="s">
        <v>639</v>
      </c>
      <c r="BO306" s="159" t="s">
        <v>639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884</v>
      </c>
      <c r="E307" s="289">
        <v>408</v>
      </c>
      <c r="F307" s="166" t="s">
        <v>810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613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615</v>
      </c>
      <c r="Y307" s="153" t="s">
        <v>618</v>
      </c>
      <c r="Z307" s="153"/>
      <c r="AA307" s="83">
        <v>1</v>
      </c>
      <c r="AB307" s="70" t="s">
        <v>605</v>
      </c>
      <c r="AC307" s="70" t="s">
        <v>599</v>
      </c>
      <c r="AD307" s="167">
        <v>0.33333333333333331</v>
      </c>
      <c r="AE307" s="83">
        <v>5487</v>
      </c>
      <c r="AF307" s="83" t="s">
        <v>613</v>
      </c>
      <c r="AG307" s="83" t="s">
        <v>613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639</v>
      </c>
      <c r="BN307" s="14" t="s">
        <v>639</v>
      </c>
      <c r="BO307" s="159" t="s">
        <v>639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1016</v>
      </c>
      <c r="E308" s="289">
        <v>408</v>
      </c>
      <c r="F308" s="166" t="s">
        <v>911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615</v>
      </c>
      <c r="Y308" s="153" t="s">
        <v>618</v>
      </c>
      <c r="Z308" s="153"/>
      <c r="AA308" s="83" t="s">
        <v>1694</v>
      </c>
      <c r="AB308" s="70" t="s">
        <v>605</v>
      </c>
      <c r="AC308" s="70" t="s">
        <v>599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637</v>
      </c>
      <c r="BN308" s="14" t="s">
        <v>664</v>
      </c>
      <c r="BO308" s="159" t="s">
        <v>773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921</v>
      </c>
      <c r="E309" s="289">
        <v>410</v>
      </c>
      <c r="F309" s="166" t="s">
        <v>862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613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615</v>
      </c>
      <c r="Y309" s="153" t="s">
        <v>618</v>
      </c>
      <c r="Z309" s="153"/>
      <c r="AA309" s="83">
        <v>1</v>
      </c>
      <c r="AB309" s="70" t="s">
        <v>605</v>
      </c>
      <c r="AC309" s="70" t="s">
        <v>599</v>
      </c>
      <c r="AD309" s="167">
        <v>0.33333333333333331</v>
      </c>
      <c r="AE309" s="83">
        <v>6261</v>
      </c>
      <c r="AF309" s="83" t="s">
        <v>613</v>
      </c>
      <c r="AG309" s="83" t="s">
        <v>613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639</v>
      </c>
      <c r="BN309" s="14" t="s">
        <v>639</v>
      </c>
      <c r="BO309" s="159" t="s">
        <v>639</v>
      </c>
      <c r="BP309" s="16" t="s">
        <v>613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1079</v>
      </c>
      <c r="E310" s="289">
        <v>411</v>
      </c>
      <c r="F310" s="166" t="s">
        <v>945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613</v>
      </c>
      <c r="J310" s="204">
        <v>78</v>
      </c>
      <c r="K310" s="204">
        <v>208.3</v>
      </c>
      <c r="L310" s="83" t="s">
        <v>613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615</v>
      </c>
      <c r="Y310" s="153" t="s">
        <v>618</v>
      </c>
      <c r="Z310" s="153"/>
      <c r="AA310" s="83" t="s">
        <v>613</v>
      </c>
      <c r="AB310" s="70" t="s">
        <v>613</v>
      </c>
      <c r="AC310" s="70" t="s">
        <v>613</v>
      </c>
      <c r="AD310" s="167" t="s">
        <v>613</v>
      </c>
      <c r="AE310" s="83" t="s">
        <v>613</v>
      </c>
      <c r="AF310" s="83" t="s">
        <v>613</v>
      </c>
      <c r="AG310" s="83" t="s">
        <v>613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635</v>
      </c>
      <c r="BN310" s="14" t="s">
        <v>664</v>
      </c>
      <c r="BO310" s="159" t="s">
        <v>771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855</v>
      </c>
      <c r="E311" s="289">
        <v>236</v>
      </c>
      <c r="F311" s="166" t="s">
        <v>971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615</v>
      </c>
      <c r="Y311" s="153" t="s">
        <v>618</v>
      </c>
      <c r="Z311" s="153"/>
      <c r="AA311" s="83" t="s">
        <v>613</v>
      </c>
      <c r="AB311" s="70" t="s">
        <v>613</v>
      </c>
      <c r="AC311" s="70" t="s">
        <v>613</v>
      </c>
      <c r="AD311" s="167" t="s">
        <v>613</v>
      </c>
      <c r="AE311" s="83" t="s">
        <v>613</v>
      </c>
      <c r="AF311" s="83" t="s">
        <v>613</v>
      </c>
      <c r="AG311" s="83" t="s">
        <v>613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641</v>
      </c>
      <c r="BN311" s="14" t="s">
        <v>665</v>
      </c>
      <c r="BO311" s="159" t="s">
        <v>665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927</v>
      </c>
      <c r="E312" s="290">
        <v>413</v>
      </c>
      <c r="F312" s="166" t="s">
        <v>802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615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639</v>
      </c>
      <c r="BN312" s="14" t="s">
        <v>639</v>
      </c>
      <c r="BO312" s="159" t="s">
        <v>639</v>
      </c>
      <c r="BP312" s="16" t="s">
        <v>613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613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992</v>
      </c>
      <c r="E314" s="289">
        <v>415</v>
      </c>
      <c r="F314" s="166" t="s">
        <v>894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613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613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1025</v>
      </c>
      <c r="E316" s="289">
        <v>417</v>
      </c>
      <c r="F316" s="166" t="s">
        <v>964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609</v>
      </c>
      <c r="Y316" s="153" t="s">
        <v>608</v>
      </c>
      <c r="Z316" s="153"/>
      <c r="AA316" s="83" t="s">
        <v>1711</v>
      </c>
      <c r="AB316" s="70" t="s">
        <v>617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630</v>
      </c>
      <c r="BN316" s="14" t="s">
        <v>650</v>
      </c>
      <c r="BO316" s="159" t="s">
        <v>717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613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884</v>
      </c>
      <c r="E318" s="289">
        <v>419</v>
      </c>
      <c r="F318" s="166" t="s">
        <v>810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613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615</v>
      </c>
      <c r="Y318" s="153" t="s">
        <v>618</v>
      </c>
      <c r="Z318" s="153"/>
      <c r="AA318" s="83">
        <v>1</v>
      </c>
      <c r="AB318" s="70" t="s">
        <v>605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639</v>
      </c>
      <c r="BN318" s="14" t="s">
        <v>639</v>
      </c>
      <c r="BO318" s="159" t="s">
        <v>639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613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1076</v>
      </c>
      <c r="E320" s="289">
        <v>421</v>
      </c>
      <c r="F320" s="166" t="s">
        <v>971</v>
      </c>
      <c r="G320" s="9" t="str">
        <f>IF(D320="","*",VLOOKUP(F320,BS_ATIVIDADE[#All],3,FALSE))</f>
        <v>SOLDA</v>
      </c>
      <c r="H320" s="167" t="s">
        <v>1596</v>
      </c>
      <c r="I320" s="167" t="s">
        <v>613</v>
      </c>
      <c r="J320" s="204">
        <v>74</v>
      </c>
      <c r="K320" s="204">
        <v>300.95600000000002</v>
      </c>
      <c r="L320" s="83" t="s">
        <v>613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609</v>
      </c>
      <c r="Y320" s="153" t="s">
        <v>608</v>
      </c>
      <c r="Z320" s="153"/>
      <c r="AA320" s="83" t="s">
        <v>613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639</v>
      </c>
      <c r="BN320" s="14" t="s">
        <v>639</v>
      </c>
      <c r="BO320" s="159" t="s">
        <v>639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613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613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1106</v>
      </c>
      <c r="E323" s="289">
        <v>424</v>
      </c>
      <c r="F323" s="166" t="s">
        <v>971</v>
      </c>
      <c r="G323" s="9" t="str">
        <f>IF(D323="","*",VLOOKUP(F323,BS_ATIVIDADE[#All],3,FALSE))</f>
        <v>SOLDA</v>
      </c>
      <c r="H323" s="167" t="s">
        <v>266</v>
      </c>
      <c r="I323" s="167" t="s">
        <v>613</v>
      </c>
      <c r="J323" s="204">
        <v>74</v>
      </c>
      <c r="K323" s="204">
        <v>289.7</v>
      </c>
      <c r="L323" s="83" t="s">
        <v>613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609</v>
      </c>
      <c r="Y323" s="153" t="s">
        <v>608</v>
      </c>
      <c r="Z323" s="153"/>
      <c r="AA323" s="83" t="s">
        <v>613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635</v>
      </c>
      <c r="BN323" s="14" t="s">
        <v>664</v>
      </c>
      <c r="BO323" s="159" t="s">
        <v>716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613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1016</v>
      </c>
      <c r="E325" s="289">
        <v>426</v>
      </c>
      <c r="F325" s="166" t="s">
        <v>926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609</v>
      </c>
      <c r="Y325" s="153" t="s">
        <v>608</v>
      </c>
      <c r="Z325" s="153"/>
      <c r="AA325" s="83" t="s">
        <v>1601</v>
      </c>
      <c r="AB325" s="70" t="s">
        <v>605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637</v>
      </c>
      <c r="BN325" s="14" t="s">
        <v>655</v>
      </c>
      <c r="BO325" s="159" t="s">
        <v>728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613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613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967</v>
      </c>
      <c r="E328" s="289">
        <v>429</v>
      </c>
      <c r="F328" s="166" t="s">
        <v>1012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615</v>
      </c>
      <c r="Y328" s="153" t="s">
        <v>618</v>
      </c>
      <c r="Z328" s="153"/>
      <c r="AA328" s="83">
        <v>1</v>
      </c>
      <c r="AB328" s="70" t="s">
        <v>605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637</v>
      </c>
      <c r="BN328" s="14" t="s">
        <v>655</v>
      </c>
      <c r="BO328" s="159" t="s">
        <v>728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613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1034</v>
      </c>
      <c r="E330" s="289">
        <v>431</v>
      </c>
      <c r="F330" s="166" t="s">
        <v>802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613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615</v>
      </c>
      <c r="Y330" s="153" t="s">
        <v>618</v>
      </c>
      <c r="Z330" s="153"/>
      <c r="AA330" s="83">
        <v>1</v>
      </c>
      <c r="AB330" s="70" t="s">
        <v>605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639</v>
      </c>
      <c r="BN330" s="14" t="s">
        <v>639</v>
      </c>
      <c r="BO330" s="159" t="s">
        <v>639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927</v>
      </c>
      <c r="E331" s="289"/>
      <c r="F331" s="166" t="s">
        <v>802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613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615</v>
      </c>
      <c r="Y331" s="153" t="s">
        <v>618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639</v>
      </c>
      <c r="BN331" s="14" t="s">
        <v>639</v>
      </c>
      <c r="BO331" s="159" t="s">
        <v>639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902</v>
      </c>
      <c r="E332" s="289">
        <v>433</v>
      </c>
      <c r="F332" s="166" t="s">
        <v>1002</v>
      </c>
      <c r="G332" s="9" t="str">
        <f>IF(D332="","*",VLOOKUP(F332,BS_ATIVIDADE[#All],3,FALSE))</f>
        <v>OUTROS</v>
      </c>
      <c r="H332" s="167" t="s">
        <v>301</v>
      </c>
      <c r="I332" s="167" t="s">
        <v>613</v>
      </c>
      <c r="J332" s="204">
        <v>103</v>
      </c>
      <c r="K332" s="204">
        <v>1688.5</v>
      </c>
      <c r="L332" s="83" t="s">
        <v>613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615</v>
      </c>
      <c r="Y332" s="153" t="s">
        <v>618</v>
      </c>
      <c r="Z332" s="153"/>
      <c r="AA332" s="83">
        <v>1</v>
      </c>
      <c r="AB332" s="70" t="s">
        <v>605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639</v>
      </c>
      <c r="BN332" s="14" t="s">
        <v>639</v>
      </c>
      <c r="BO332" s="159" t="s">
        <v>639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613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1079</v>
      </c>
      <c r="E334" s="289">
        <v>435</v>
      </c>
      <c r="F334" s="166" t="s">
        <v>945</v>
      </c>
      <c r="G334" s="9" t="str">
        <f>IF(D334="","*",VLOOKUP(F334,BS_ATIVIDADE[#All],3,FALSE))</f>
        <v>AMV</v>
      </c>
      <c r="H334" s="167" t="s">
        <v>447</v>
      </c>
      <c r="I334" s="167" t="s">
        <v>613</v>
      </c>
      <c r="J334" s="204">
        <v>78</v>
      </c>
      <c r="K334" s="204">
        <v>208.3</v>
      </c>
      <c r="L334" s="83" t="s">
        <v>613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820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615</v>
      </c>
      <c r="Y334" s="153" t="s">
        <v>618</v>
      </c>
      <c r="Z334" s="153"/>
      <c r="AA334" s="83" t="s">
        <v>613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635</v>
      </c>
      <c r="BN334" s="14" t="s">
        <v>664</v>
      </c>
      <c r="BO334" s="159" t="s">
        <v>768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613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921</v>
      </c>
      <c r="E336" s="290">
        <v>437</v>
      </c>
      <c r="F336" s="166" t="s">
        <v>971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613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615</v>
      </c>
      <c r="Y336" s="153" t="s">
        <v>618</v>
      </c>
      <c r="Z336" s="153"/>
      <c r="AA336" s="83">
        <v>1</v>
      </c>
      <c r="AB336" s="70" t="s">
        <v>605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639</v>
      </c>
      <c r="BN336" s="14" t="s">
        <v>639</v>
      </c>
      <c r="BO336" s="159" t="s">
        <v>639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613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802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613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615</v>
      </c>
      <c r="Y338" s="153" t="s">
        <v>618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613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613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1026</v>
      </c>
      <c r="E341" s="289">
        <v>442</v>
      </c>
      <c r="F341" s="166" t="s">
        <v>964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840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609</v>
      </c>
      <c r="Y341" s="153" t="s">
        <v>608</v>
      </c>
      <c r="Z341" s="153"/>
      <c r="AA341" s="83" t="s">
        <v>1746</v>
      </c>
      <c r="AB341" s="70" t="s">
        <v>605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639</v>
      </c>
      <c r="BN341" s="14" t="s">
        <v>639</v>
      </c>
      <c r="BO341" s="159" t="s">
        <v>639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613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613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992</v>
      </c>
      <c r="E344" s="289">
        <v>445</v>
      </c>
      <c r="F344" s="166" t="s">
        <v>894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615</v>
      </c>
      <c r="Y344" s="153" t="s">
        <v>618</v>
      </c>
      <c r="Z344" s="153"/>
      <c r="AA344" s="83">
        <v>1</v>
      </c>
      <c r="AB344" s="70" t="s">
        <v>605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631</v>
      </c>
      <c r="BN344" s="14" t="s">
        <v>661</v>
      </c>
      <c r="BO344" s="159" t="s">
        <v>719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884</v>
      </c>
      <c r="E346" s="289">
        <v>447</v>
      </c>
      <c r="F346" s="166" t="s">
        <v>810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613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615</v>
      </c>
      <c r="Y346" s="153" t="s">
        <v>618</v>
      </c>
      <c r="Z346" s="153"/>
      <c r="AA346" s="143">
        <v>1</v>
      </c>
      <c r="AB346" s="70" t="s">
        <v>605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639</v>
      </c>
      <c r="BN346" s="14" t="s">
        <v>639</v>
      </c>
      <c r="BO346" s="159" t="s">
        <v>639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802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615</v>
      </c>
      <c r="Y347" s="153" t="s">
        <v>618</v>
      </c>
      <c r="Z347" s="153"/>
      <c r="AA347" s="143">
        <v>1</v>
      </c>
      <c r="AB347" s="70" t="s">
        <v>611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627</v>
      </c>
      <c r="BN347" s="14" t="s">
        <v>0</v>
      </c>
      <c r="BO347" s="159" t="s">
        <v>714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1076</v>
      </c>
      <c r="E348" s="290">
        <v>449</v>
      </c>
      <c r="F348" s="166" t="s">
        <v>971</v>
      </c>
      <c r="G348" s="9" t="str">
        <f>IF(D348="","*",VLOOKUP(F348,BS_ATIVIDADE[#All],3,FALSE))</f>
        <v>SOLDA</v>
      </c>
      <c r="H348" s="142" t="s">
        <v>1596</v>
      </c>
      <c r="I348" s="142" t="s">
        <v>613</v>
      </c>
      <c r="J348" s="37">
        <v>74</v>
      </c>
      <c r="K348" s="37">
        <v>300.95600000000002</v>
      </c>
      <c r="L348" s="83" t="s">
        <v>613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791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615</v>
      </c>
      <c r="Y348" s="153" t="s">
        <v>618</v>
      </c>
      <c r="Z348" s="153"/>
      <c r="AA348" s="143" t="s">
        <v>613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635</v>
      </c>
      <c r="BN348" s="14" t="s">
        <v>664</v>
      </c>
      <c r="BO348" s="159" t="s">
        <v>716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864</v>
      </c>
      <c r="E351" s="289">
        <v>452</v>
      </c>
      <c r="F351" s="166" t="s">
        <v>1007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615</v>
      </c>
      <c r="Y351" s="153" t="s">
        <v>618</v>
      </c>
      <c r="Z351" s="153"/>
      <c r="AA351" s="143">
        <v>1</v>
      </c>
      <c r="AB351" s="70" t="s">
        <v>605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639</v>
      </c>
      <c r="BN351" s="14" t="s">
        <v>639</v>
      </c>
      <c r="BO351" s="159" t="s">
        <v>639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1106</v>
      </c>
      <c r="E354" s="289">
        <v>455</v>
      </c>
      <c r="F354" s="166" t="s">
        <v>971</v>
      </c>
      <c r="G354" s="9" t="str">
        <f>IF(D354="","*",VLOOKUP(F354,BS_ATIVIDADE[#All],3,FALSE))</f>
        <v>SOLDA</v>
      </c>
      <c r="H354" s="142" t="s">
        <v>266</v>
      </c>
      <c r="I354" s="142" t="s">
        <v>613</v>
      </c>
      <c r="J354" s="37">
        <v>74</v>
      </c>
      <c r="K354" s="37">
        <v>289.7</v>
      </c>
      <c r="L354" s="83" t="s">
        <v>613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791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615</v>
      </c>
      <c r="Y354" s="153" t="s">
        <v>618</v>
      </c>
      <c r="Z354" s="153"/>
      <c r="AA354" s="143" t="s">
        <v>613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635</v>
      </c>
      <c r="BN354" s="14" t="s">
        <v>664</v>
      </c>
      <c r="BO354" s="159" t="s">
        <v>773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967</v>
      </c>
      <c r="E360" s="289">
        <v>462</v>
      </c>
      <c r="F360" s="166" t="s">
        <v>1012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815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615</v>
      </c>
      <c r="Y360" s="153" t="s">
        <v>618</v>
      </c>
      <c r="Z360" s="153"/>
      <c r="AA360" s="143">
        <v>1</v>
      </c>
      <c r="AB360" s="70" t="s">
        <v>605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1016</v>
      </c>
      <c r="E363" s="289"/>
      <c r="F363" s="166" t="s">
        <v>926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829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615</v>
      </c>
      <c r="Y363" s="153" t="s">
        <v>618</v>
      </c>
      <c r="Z363" s="153"/>
      <c r="AA363" s="143" t="s">
        <v>1657</v>
      </c>
      <c r="AB363" s="70" t="s">
        <v>605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639</v>
      </c>
      <c r="BN363" s="14" t="s">
        <v>639</v>
      </c>
      <c r="BO363" s="159" t="s">
        <v>639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1034</v>
      </c>
      <c r="E364" s="289">
        <v>465</v>
      </c>
      <c r="F364" s="166" t="s">
        <v>802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613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615</v>
      </c>
      <c r="Y364" s="153" t="s">
        <v>618</v>
      </c>
      <c r="Z364" s="153"/>
      <c r="AA364" s="143">
        <v>1</v>
      </c>
      <c r="AB364" s="70" t="s">
        <v>605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630</v>
      </c>
      <c r="BN364" s="14" t="s">
        <v>650</v>
      </c>
      <c r="BO364" s="159" t="s">
        <v>717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902</v>
      </c>
      <c r="E366" s="289">
        <v>467</v>
      </c>
      <c r="F366" s="166" t="s">
        <v>1002</v>
      </c>
      <c r="G366" s="9" t="str">
        <f>IF(D366="","*",VLOOKUP(F366,BS_ATIVIDADE[#All],3,FALSE))</f>
        <v>OUTROS</v>
      </c>
      <c r="H366" s="142" t="s">
        <v>301</v>
      </c>
      <c r="I366" s="142" t="s">
        <v>613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787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615</v>
      </c>
      <c r="Y366" s="153" t="s">
        <v>618</v>
      </c>
      <c r="Z366" s="153"/>
      <c r="AA366" s="143">
        <v>1</v>
      </c>
      <c r="AB366" s="70" t="s">
        <v>605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639</v>
      </c>
      <c r="BN366" s="14" t="s">
        <v>639</v>
      </c>
      <c r="BO366" s="159" t="s">
        <v>639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855</v>
      </c>
      <c r="E367" s="289">
        <v>468</v>
      </c>
      <c r="F367" s="166" t="s">
        <v>971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613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615</v>
      </c>
      <c r="Y367" s="153" t="s">
        <v>618</v>
      </c>
      <c r="Z367" s="153"/>
      <c r="AA367" s="143">
        <v>1</v>
      </c>
      <c r="AB367" s="70" t="s">
        <v>605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639</v>
      </c>
      <c r="BN367" s="14" t="s">
        <v>639</v>
      </c>
      <c r="BO367" s="159" t="s">
        <v>639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927</v>
      </c>
      <c r="E368" s="289">
        <v>469</v>
      </c>
      <c r="F368" s="166" t="s">
        <v>802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639</v>
      </c>
      <c r="BN368" s="14" t="s">
        <v>639</v>
      </c>
      <c r="BO368" s="14" t="s">
        <v>639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921</v>
      </c>
      <c r="E369" s="289">
        <v>470</v>
      </c>
      <c r="F369" s="166" t="s">
        <v>862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613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615</v>
      </c>
      <c r="Y369" s="153" t="s">
        <v>618</v>
      </c>
      <c r="Z369" s="153"/>
      <c r="AA369" s="143">
        <v>1</v>
      </c>
      <c r="AB369" s="70" t="s">
        <v>605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631</v>
      </c>
      <c r="BN369" s="14" t="s">
        <v>661</v>
      </c>
      <c r="BO369" s="159" t="s">
        <v>739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992</v>
      </c>
      <c r="E373" s="289">
        <v>474</v>
      </c>
      <c r="F373" s="166" t="s">
        <v>894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631</v>
      </c>
      <c r="BN373" s="14" t="s">
        <v>661</v>
      </c>
      <c r="BO373" s="159" t="s">
        <v>719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884</v>
      </c>
      <c r="E374" s="289">
        <v>475</v>
      </c>
      <c r="F374" s="166" t="s">
        <v>810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615</v>
      </c>
      <c r="Y374" s="153" t="s">
        <v>618</v>
      </c>
      <c r="Z374" s="153"/>
      <c r="AA374" s="143">
        <v>1</v>
      </c>
      <c r="AB374" s="70" t="s">
        <v>605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642</v>
      </c>
      <c r="BN374" s="14" t="s">
        <v>651</v>
      </c>
      <c r="BO374" s="159" t="s">
        <v>733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1025</v>
      </c>
      <c r="E375" s="289">
        <v>476</v>
      </c>
      <c r="F375" s="166" t="s">
        <v>964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615</v>
      </c>
      <c r="Y375" s="153" t="s">
        <v>618</v>
      </c>
      <c r="Z375" s="153"/>
      <c r="AA375" s="143">
        <v>2</v>
      </c>
      <c r="AB375" s="70" t="s">
        <v>611</v>
      </c>
      <c r="AC375" s="70"/>
      <c r="AD375" s="167">
        <v>0.29166666666666669</v>
      </c>
      <c r="AE375" s="83"/>
      <c r="AF375" s="83"/>
      <c r="AG375" s="83"/>
      <c r="AH375" s="48"/>
      <c r="AI375" s="141" t="s">
        <v>802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635</v>
      </c>
      <c r="BN375" s="14" t="s">
        <v>664</v>
      </c>
      <c r="BO375" s="159" t="s">
        <v>716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802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787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615</v>
      </c>
      <c r="Y376" s="153" t="s">
        <v>618</v>
      </c>
      <c r="Z376" s="153"/>
      <c r="AA376" s="143">
        <v>1</v>
      </c>
      <c r="AB376" s="70" t="s">
        <v>611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627</v>
      </c>
      <c r="BN376" s="14" t="s">
        <v>0</v>
      </c>
      <c r="BO376" s="159" t="s">
        <v>714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1106</v>
      </c>
      <c r="E377" s="289">
        <v>478</v>
      </c>
      <c r="F377" s="166" t="s">
        <v>971</v>
      </c>
      <c r="G377" s="9" t="str">
        <f>IF(D377="","*",VLOOKUP(F377,BS_ATIVIDADE[#All],3,FALSE))</f>
        <v>SOLDA</v>
      </c>
      <c r="H377" s="142" t="s">
        <v>250</v>
      </c>
      <c r="I377" s="142" t="s">
        <v>613</v>
      </c>
      <c r="J377" s="37">
        <v>74</v>
      </c>
      <c r="K377" s="37">
        <v>189.92</v>
      </c>
      <c r="L377" s="83" t="s">
        <v>613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615</v>
      </c>
      <c r="Y377" s="153" t="s">
        <v>618</v>
      </c>
      <c r="Z377" s="153"/>
      <c r="AA377" s="143" t="s">
        <v>613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635</v>
      </c>
      <c r="BN377" s="14" t="s">
        <v>664</v>
      </c>
      <c r="BO377" s="159" t="s">
        <v>773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1016</v>
      </c>
      <c r="E380" s="289">
        <v>481</v>
      </c>
      <c r="F380" s="166" t="s">
        <v>926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829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609</v>
      </c>
      <c r="Y380" s="153" t="s">
        <v>608</v>
      </c>
      <c r="Z380" s="153"/>
      <c r="AA380" s="143" t="s">
        <v>1657</v>
      </c>
      <c r="AB380" s="70" t="s">
        <v>605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639</v>
      </c>
      <c r="BN380" s="14" t="s">
        <v>639</v>
      </c>
      <c r="BO380" s="159" t="s">
        <v>639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1049</v>
      </c>
      <c r="E383" s="289">
        <v>484</v>
      </c>
      <c r="F383" s="166" t="s">
        <v>945</v>
      </c>
      <c r="G383" s="9" t="str">
        <f>IF(D383="","*",VLOOKUP(F383,BS_ATIVIDADE[#All],3,FALSE))</f>
        <v>AMV</v>
      </c>
      <c r="H383" s="142" t="s">
        <v>1795</v>
      </c>
      <c r="I383" s="142" t="s">
        <v>613</v>
      </c>
      <c r="J383" s="37">
        <v>74</v>
      </c>
      <c r="K383" s="37">
        <v>26.452999999999999</v>
      </c>
      <c r="L383" s="83" t="s">
        <v>613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820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615</v>
      </c>
      <c r="Y383" s="153" t="s">
        <v>618</v>
      </c>
      <c r="Z383" s="153"/>
      <c r="AA383" s="143" t="s">
        <v>613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635</v>
      </c>
      <c r="BN383" s="14" t="s">
        <v>664</v>
      </c>
      <c r="BO383" s="159" t="s">
        <v>773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927</v>
      </c>
      <c r="E384" s="290">
        <v>485</v>
      </c>
      <c r="F384" s="166" t="s">
        <v>802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615</v>
      </c>
      <c r="Y384" s="153" t="s">
        <v>618</v>
      </c>
      <c r="Z384" s="153"/>
      <c r="AA384" s="143">
        <v>1</v>
      </c>
      <c r="AB384" s="70" t="s">
        <v>605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639</v>
      </c>
      <c r="BN384" s="14" t="s">
        <v>639</v>
      </c>
      <c r="BO384" s="159" t="s">
        <v>639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858</v>
      </c>
      <c r="E385" s="289">
        <v>486</v>
      </c>
      <c r="F385" s="166" t="s">
        <v>932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613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615</v>
      </c>
      <c r="Y385" s="153" t="s">
        <v>618</v>
      </c>
      <c r="Z385" s="153"/>
      <c r="AA385" s="143">
        <v>1</v>
      </c>
      <c r="AB385" s="70" t="s">
        <v>605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639</v>
      </c>
      <c r="BN385" s="14" t="s">
        <v>639</v>
      </c>
      <c r="BO385" s="159" t="s">
        <v>639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1034</v>
      </c>
      <c r="E386" s="289">
        <v>487</v>
      </c>
      <c r="F386" s="166" t="s">
        <v>802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613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787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615</v>
      </c>
      <c r="Y386" s="153" t="s">
        <v>618</v>
      </c>
      <c r="Z386" s="153"/>
      <c r="AA386" s="143">
        <v>1</v>
      </c>
      <c r="AB386" s="70" t="s">
        <v>605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628</v>
      </c>
      <c r="BN386" s="14" t="s">
        <v>0</v>
      </c>
      <c r="BO386" s="159" t="s">
        <v>736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921</v>
      </c>
      <c r="E389" s="289">
        <v>490</v>
      </c>
      <c r="F389" s="166" t="s">
        <v>862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613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787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615</v>
      </c>
      <c r="Y389" s="153" t="s">
        <v>618</v>
      </c>
      <c r="Z389" s="153"/>
      <c r="AA389" s="143">
        <v>1</v>
      </c>
      <c r="AB389" s="70" t="s">
        <v>605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639</v>
      </c>
      <c r="BN389" s="14" t="s">
        <v>639</v>
      </c>
      <c r="BO389" s="159" t="s">
        <v>639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1079</v>
      </c>
      <c r="E390" s="289">
        <v>491</v>
      </c>
      <c r="F390" s="166" t="s">
        <v>945</v>
      </c>
      <c r="G390" s="9" t="str">
        <f>IF(D390="","*",VLOOKUP(F390,BS_ATIVIDADE[#All],3,FALSE))</f>
        <v>AMV</v>
      </c>
      <c r="H390" s="142" t="s">
        <v>447</v>
      </c>
      <c r="I390" s="142" t="s">
        <v>613</v>
      </c>
      <c r="J390" s="37">
        <v>78</v>
      </c>
      <c r="K390" s="37">
        <v>208.3</v>
      </c>
      <c r="L390" s="83" t="s">
        <v>613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820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615</v>
      </c>
      <c r="Y390" s="153" t="s">
        <v>618</v>
      </c>
      <c r="Z390" s="153"/>
      <c r="AA390" s="143" t="s">
        <v>613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635</v>
      </c>
      <c r="BN390" s="14" t="s">
        <v>664</v>
      </c>
      <c r="BO390" s="159" t="s">
        <v>761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1026</v>
      </c>
      <c r="E399" s="289">
        <v>500</v>
      </c>
      <c r="F399" s="166" t="s">
        <v>964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615</v>
      </c>
      <c r="Y399" s="153" t="s">
        <v>618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634</v>
      </c>
      <c r="BN399" s="14" t="s">
        <v>663</v>
      </c>
      <c r="BO399" s="159" t="s">
        <v>725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910</v>
      </c>
      <c r="E401" s="289">
        <v>502</v>
      </c>
      <c r="F401" s="166" t="s">
        <v>810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615</v>
      </c>
      <c r="Y401" s="153" t="s">
        <v>618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639</v>
      </c>
      <c r="BN401" s="14" t="s">
        <v>639</v>
      </c>
      <c r="BO401" s="159" t="s">
        <v>639</v>
      </c>
      <c r="BP401" s="17" t="s">
        <v>613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992</v>
      </c>
      <c r="E403" s="289">
        <v>504</v>
      </c>
      <c r="F403" s="166" t="s">
        <v>894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615</v>
      </c>
      <c r="Y403" s="153" t="s">
        <v>618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631</v>
      </c>
      <c r="BN403" s="14" t="s">
        <v>661</v>
      </c>
      <c r="BO403" s="159" t="s">
        <v>719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1025</v>
      </c>
      <c r="E406" s="289">
        <v>507</v>
      </c>
      <c r="F406" s="166" t="s">
        <v>802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1106</v>
      </c>
      <c r="E409" s="289">
        <v>510</v>
      </c>
      <c r="F409" s="166" t="s">
        <v>971</v>
      </c>
      <c r="G409" s="9" t="str">
        <f>IF(D409="","*",VLOOKUP(F409,BS_ATIVIDADE[#All],3,FALSE))</f>
        <v>SOLDA</v>
      </c>
      <c r="H409" s="142" t="s">
        <v>1817</v>
      </c>
      <c r="I409" s="142" t="s">
        <v>613</v>
      </c>
      <c r="J409" s="37">
        <v>74</v>
      </c>
      <c r="K409" s="37">
        <v>288.024</v>
      </c>
      <c r="L409" s="83" t="s">
        <v>613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615</v>
      </c>
      <c r="Y409" s="153" t="s">
        <v>618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634</v>
      </c>
      <c r="BN409" s="14" t="s">
        <v>663</v>
      </c>
      <c r="BO409" s="159" t="s">
        <v>725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927</v>
      </c>
      <c r="E411" s="289">
        <v>512</v>
      </c>
      <c r="F411" s="166" t="s">
        <v>802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615</v>
      </c>
      <c r="Y411" s="153" t="s">
        <v>618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639</v>
      </c>
      <c r="BN411" s="14" t="s">
        <v>639</v>
      </c>
      <c r="BO411" s="159" t="s">
        <v>639</v>
      </c>
      <c r="BP411" s="17" t="s">
        <v>613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1026</v>
      </c>
      <c r="E415" s="289">
        <v>516</v>
      </c>
      <c r="F415" s="215" t="s">
        <v>964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615</v>
      </c>
      <c r="Y415" s="222"/>
      <c r="Z415" s="222"/>
      <c r="AA415" s="223" t="s">
        <v>1825</v>
      </c>
      <c r="AB415" s="220" t="s">
        <v>617</v>
      </c>
      <c r="AC415" s="220" t="s">
        <v>612</v>
      </c>
      <c r="AD415" s="221">
        <v>0.35416666666666669</v>
      </c>
      <c r="AE415" s="218" t="s">
        <v>613</v>
      </c>
      <c r="AF415" s="218" t="s">
        <v>613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634</v>
      </c>
      <c r="BN415" s="173" t="s">
        <v>663</v>
      </c>
      <c r="BO415" s="203" t="s">
        <v>725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992</v>
      </c>
      <c r="E418" s="289">
        <v>519</v>
      </c>
      <c r="F418" s="166" t="s">
        <v>894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615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639</v>
      </c>
      <c r="BN418" s="14" t="s">
        <v>639</v>
      </c>
      <c r="BO418" s="159" t="s">
        <v>639</v>
      </c>
      <c r="BP418" s="17" t="s">
        <v>613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927</v>
      </c>
      <c r="E420" s="290">
        <v>521</v>
      </c>
      <c r="F420" s="166" t="s">
        <v>802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615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639</v>
      </c>
      <c r="BN420" s="14" t="s">
        <v>639</v>
      </c>
      <c r="BO420" s="159" t="s">
        <v>639</v>
      </c>
      <c r="BP420" s="17" t="s">
        <v>613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992</v>
      </c>
      <c r="E424" s="289">
        <v>525</v>
      </c>
      <c r="F424" s="166" t="s">
        <v>894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609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639</v>
      </c>
      <c r="BN424" s="14" t="s">
        <v>639</v>
      </c>
      <c r="BO424" s="159" t="s">
        <v>639</v>
      </c>
      <c r="BP424" s="17" t="s">
        <v>613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1025</v>
      </c>
      <c r="E426" s="289">
        <v>527</v>
      </c>
      <c r="F426" s="166" t="s">
        <v>964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609</v>
      </c>
      <c r="Y426" s="153"/>
      <c r="Z426" s="153"/>
      <c r="AA426" s="143" t="s">
        <v>1837</v>
      </c>
      <c r="AB426" s="70" t="s">
        <v>605</v>
      </c>
      <c r="AC426" s="70" t="s">
        <v>612</v>
      </c>
      <c r="AD426" s="167">
        <v>0.33333333333333331</v>
      </c>
      <c r="AE426" s="83" t="s">
        <v>613</v>
      </c>
      <c r="AF426" s="83" t="s">
        <v>613</v>
      </c>
      <c r="AG426" s="83" t="s">
        <v>613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627</v>
      </c>
      <c r="BN426" s="14" t="s">
        <v>0</v>
      </c>
      <c r="BO426" s="159" t="s">
        <v>735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884</v>
      </c>
      <c r="E429" s="289">
        <v>530</v>
      </c>
      <c r="F429" s="166" t="s">
        <v>810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615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639</v>
      </c>
      <c r="BN429" s="14" t="s">
        <v>639</v>
      </c>
      <c r="BO429" s="159" t="s">
        <v>639</v>
      </c>
      <c r="BP429" s="17" t="s">
        <v>613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1106</v>
      </c>
      <c r="E430" s="289">
        <v>510</v>
      </c>
      <c r="F430" s="166" t="s">
        <v>971</v>
      </c>
      <c r="G430" s="154" t="str">
        <f>IF(D430="","*",VLOOKUP(F430,BS_ATIVIDADE[#All],3,FALSE))</f>
        <v>SOLDA</v>
      </c>
      <c r="H430" s="142" t="s">
        <v>1817</v>
      </c>
      <c r="I430" s="142" t="s">
        <v>613</v>
      </c>
      <c r="J430" s="37">
        <v>74</v>
      </c>
      <c r="K430" s="37">
        <v>288.024</v>
      </c>
      <c r="L430" s="83" t="s">
        <v>613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609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639</v>
      </c>
      <c r="BN430" s="14" t="s">
        <v>639</v>
      </c>
      <c r="BO430" s="159" t="s">
        <v>639</v>
      </c>
      <c r="BP430" s="17" t="s">
        <v>613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904</v>
      </c>
      <c r="E431" s="289">
        <v>532</v>
      </c>
      <c r="F431" s="166" t="s">
        <v>810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1025</v>
      </c>
      <c r="E433" s="289">
        <v>537</v>
      </c>
      <c r="F433" s="166" t="s">
        <v>964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615</v>
      </c>
      <c r="Y433" s="153" t="s">
        <v>618</v>
      </c>
      <c r="Z433" s="153"/>
      <c r="AA433" s="83" t="s">
        <v>1846</v>
      </c>
      <c r="AB433" s="70" t="s">
        <v>605</v>
      </c>
      <c r="AC433" s="70" t="s">
        <v>599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630</v>
      </c>
      <c r="BN433" s="14" t="s">
        <v>660</v>
      </c>
      <c r="BO433" s="159" t="s">
        <v>717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992</v>
      </c>
      <c r="E434" s="289">
        <v>525</v>
      </c>
      <c r="F434" s="166" t="s">
        <v>894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609</v>
      </c>
      <c r="Y434" s="153" t="s">
        <v>608</v>
      </c>
      <c r="Z434" s="153"/>
      <c r="AA434" s="143">
        <v>1</v>
      </c>
      <c r="AB434" s="70" t="s">
        <v>605</v>
      </c>
      <c r="AC434" s="70" t="s">
        <v>599</v>
      </c>
      <c r="AD434" s="167">
        <v>0.39583333333333331</v>
      </c>
      <c r="AE434" s="83">
        <v>6636</v>
      </c>
      <c r="AF434" s="83">
        <v>6221</v>
      </c>
      <c r="AG434" s="83" t="s">
        <v>613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631</v>
      </c>
      <c r="BN434" s="14" t="s">
        <v>651</v>
      </c>
      <c r="BO434" s="159" t="s">
        <v>758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936</v>
      </c>
      <c r="E435" s="289">
        <v>536</v>
      </c>
      <c r="F435" s="166" t="s">
        <v>856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615</v>
      </c>
      <c r="Y435" s="153"/>
      <c r="Z435" s="153"/>
      <c r="AA435" s="83">
        <v>2</v>
      </c>
      <c r="AB435" s="70" t="s">
        <v>611</v>
      </c>
      <c r="AC435" s="70" t="s">
        <v>612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1045</v>
      </c>
      <c r="E437" s="289">
        <v>538</v>
      </c>
      <c r="F437" s="166" t="s">
        <v>945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613</v>
      </c>
      <c r="J437" s="37">
        <v>74</v>
      </c>
      <c r="K437" s="37">
        <v>450.6</v>
      </c>
      <c r="L437" s="83" t="s">
        <v>613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615</v>
      </c>
      <c r="Y437" s="153" t="s">
        <v>618</v>
      </c>
      <c r="Z437" s="153"/>
      <c r="AA437" s="143" t="s">
        <v>613</v>
      </c>
      <c r="AB437" s="70" t="s">
        <v>613</v>
      </c>
      <c r="AC437" s="70" t="s">
        <v>613</v>
      </c>
      <c r="AD437" s="167" t="s">
        <v>613</v>
      </c>
      <c r="AE437" s="83" t="s">
        <v>613</v>
      </c>
      <c r="AF437" s="83" t="s">
        <v>613</v>
      </c>
      <c r="AG437" s="83" t="s">
        <v>613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635</v>
      </c>
      <c r="BN437" s="14" t="s">
        <v>664</v>
      </c>
      <c r="BO437" s="159" t="s">
        <v>773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1016</v>
      </c>
      <c r="E438" s="289">
        <v>539</v>
      </c>
      <c r="F438" s="166" t="s">
        <v>926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615</v>
      </c>
      <c r="Y438" s="153" t="s">
        <v>618</v>
      </c>
      <c r="Z438" s="153"/>
      <c r="AA438" s="143" t="s">
        <v>1694</v>
      </c>
      <c r="AB438" s="70" t="s">
        <v>605</v>
      </c>
      <c r="AC438" s="70" t="s">
        <v>599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639</v>
      </c>
      <c r="BN438" s="14" t="s">
        <v>639</v>
      </c>
      <c r="BO438" s="159" t="s">
        <v>639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1078</v>
      </c>
      <c r="E439" s="289">
        <v>540</v>
      </c>
      <c r="F439" s="166" t="s">
        <v>978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613</v>
      </c>
      <c r="J439" s="37">
        <v>74</v>
      </c>
      <c r="K439" s="37">
        <v>131.1</v>
      </c>
      <c r="L439" s="83" t="s">
        <v>613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615</v>
      </c>
      <c r="Y439" s="153" t="s">
        <v>618</v>
      </c>
      <c r="Z439" s="153"/>
      <c r="AA439" s="143" t="s">
        <v>613</v>
      </c>
      <c r="AB439" s="70" t="s">
        <v>613</v>
      </c>
      <c r="AC439" s="70" t="s">
        <v>613</v>
      </c>
      <c r="AD439" s="167" t="s">
        <v>613</v>
      </c>
      <c r="AE439" s="83" t="s">
        <v>613</v>
      </c>
      <c r="AF439" s="83" t="s">
        <v>613</v>
      </c>
      <c r="AG439" s="83" t="s">
        <v>613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639</v>
      </c>
      <c r="BN439" s="14" t="s">
        <v>639</v>
      </c>
      <c r="BO439" s="159" t="s">
        <v>639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1106</v>
      </c>
      <c r="E440" s="289"/>
      <c r="F440" s="166" t="s">
        <v>971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613</v>
      </c>
      <c r="J440" s="37">
        <v>74</v>
      </c>
      <c r="K440" s="37">
        <v>131.1</v>
      </c>
      <c r="L440" s="83" t="s">
        <v>613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615</v>
      </c>
      <c r="Y440" s="153" t="s">
        <v>618</v>
      </c>
      <c r="Z440" s="153"/>
      <c r="AA440" s="143" t="s">
        <v>613</v>
      </c>
      <c r="AB440" s="70" t="s">
        <v>613</v>
      </c>
      <c r="AC440" s="70" t="s">
        <v>613</v>
      </c>
      <c r="AD440" s="167" t="s">
        <v>613</v>
      </c>
      <c r="AE440" s="83" t="s">
        <v>613</v>
      </c>
      <c r="AF440" s="83" t="s">
        <v>613</v>
      </c>
      <c r="AG440" s="83" t="s">
        <v>613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639</v>
      </c>
      <c r="BN440" s="14" t="s">
        <v>639</v>
      </c>
      <c r="BO440" s="159" t="s">
        <v>639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884</v>
      </c>
      <c r="E441" s="289"/>
      <c r="F441" s="166" t="s">
        <v>810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613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615</v>
      </c>
      <c r="Y441" s="153" t="s">
        <v>618</v>
      </c>
      <c r="Z441" s="153"/>
      <c r="AA441" s="83">
        <v>1</v>
      </c>
      <c r="AB441" s="70" t="s">
        <v>605</v>
      </c>
      <c r="AC441" s="70" t="s">
        <v>599</v>
      </c>
      <c r="AD441" s="167">
        <v>0.3125</v>
      </c>
      <c r="AE441" s="83">
        <v>5487</v>
      </c>
      <c r="AF441" s="83" t="s">
        <v>613</v>
      </c>
      <c r="AG441" s="83" t="s">
        <v>613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639</v>
      </c>
      <c r="BN441" s="14" t="s">
        <v>639</v>
      </c>
      <c r="BO441" s="159" t="s">
        <v>639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907</v>
      </c>
      <c r="E442" s="289">
        <v>541</v>
      </c>
      <c r="F442" s="166" t="s">
        <v>810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613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615</v>
      </c>
      <c r="Y442" s="153" t="s">
        <v>618</v>
      </c>
      <c r="Z442" s="153"/>
      <c r="AA442" s="143">
        <v>1</v>
      </c>
      <c r="AB442" s="70" t="s">
        <v>605</v>
      </c>
      <c r="AC442" s="70" t="s">
        <v>599</v>
      </c>
      <c r="AD442" s="167">
        <v>0.375</v>
      </c>
      <c r="AE442" s="83">
        <v>6294</v>
      </c>
      <c r="AF442" s="83" t="s">
        <v>613</v>
      </c>
      <c r="AG442" s="83" t="s">
        <v>613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639</v>
      </c>
      <c r="BN442" s="14" t="s">
        <v>639</v>
      </c>
      <c r="BO442" s="159" t="s">
        <v>639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921</v>
      </c>
      <c r="E443" s="289">
        <v>541</v>
      </c>
      <c r="F443" s="166" t="s">
        <v>932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613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615</v>
      </c>
      <c r="Y443" s="153" t="s">
        <v>618</v>
      </c>
      <c r="Z443" s="153"/>
      <c r="AA443" s="143">
        <v>1</v>
      </c>
      <c r="AB443" s="70" t="s">
        <v>605</v>
      </c>
      <c r="AC443" s="70" t="s">
        <v>599</v>
      </c>
      <c r="AD443" s="167">
        <v>0.3125</v>
      </c>
      <c r="AE443" s="83">
        <v>6261</v>
      </c>
      <c r="AF443" s="83" t="s">
        <v>613</v>
      </c>
      <c r="AG443" s="83" t="s">
        <v>613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634</v>
      </c>
      <c r="BN443" s="14" t="s">
        <v>663</v>
      </c>
      <c r="BO443" s="159" t="s">
        <v>725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1136</v>
      </c>
      <c r="E444" s="289">
        <v>236</v>
      </c>
      <c r="F444" s="166" t="s">
        <v>802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613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615</v>
      </c>
      <c r="Y444" s="153" t="s">
        <v>618</v>
      </c>
      <c r="Z444" s="153"/>
      <c r="AA444" s="83">
        <v>1</v>
      </c>
      <c r="AB444" s="70" t="s">
        <v>605</v>
      </c>
      <c r="AC444" s="70" t="s">
        <v>599</v>
      </c>
      <c r="AD444" s="167">
        <v>0.33333333333333331</v>
      </c>
      <c r="AE444" s="83">
        <v>6248</v>
      </c>
      <c r="AF444" s="83">
        <v>6249</v>
      </c>
      <c r="AG444" s="83" t="s">
        <v>613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634</v>
      </c>
      <c r="BN444" s="14" t="s">
        <v>663</v>
      </c>
      <c r="BO444" s="159" t="s">
        <v>725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1034</v>
      </c>
      <c r="E445" s="289">
        <v>236</v>
      </c>
      <c r="F445" s="166" t="s">
        <v>962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613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615</v>
      </c>
      <c r="Y445" s="153" t="s">
        <v>618</v>
      </c>
      <c r="Z445" s="153"/>
      <c r="AA445" s="83">
        <v>1</v>
      </c>
      <c r="AB445" s="70" t="s">
        <v>605</v>
      </c>
      <c r="AC445" s="70" t="s">
        <v>599</v>
      </c>
      <c r="AD445" s="167">
        <v>0.33333333333333331</v>
      </c>
      <c r="AE445" s="83">
        <v>9206</v>
      </c>
      <c r="AF445" s="83" t="s">
        <v>613</v>
      </c>
      <c r="AG445" s="83" t="s">
        <v>613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630</v>
      </c>
      <c r="BN445" s="14" t="s">
        <v>650</v>
      </c>
      <c r="BO445" s="159" t="s">
        <v>717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855</v>
      </c>
      <c r="E446" s="289">
        <v>236</v>
      </c>
      <c r="F446" s="166" t="s">
        <v>971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615</v>
      </c>
      <c r="Y446" s="153" t="s">
        <v>618</v>
      </c>
      <c r="Z446" s="173"/>
      <c r="AA446" s="83" t="s">
        <v>613</v>
      </c>
      <c r="AB446" s="70" t="s">
        <v>613</v>
      </c>
      <c r="AC446" s="70" t="s">
        <v>613</v>
      </c>
      <c r="AD446" s="167" t="s">
        <v>613</v>
      </c>
      <c r="AE446" s="83" t="s">
        <v>613</v>
      </c>
      <c r="AF446" s="83" t="s">
        <v>613</v>
      </c>
      <c r="AG446" s="83" t="s">
        <v>613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613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613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613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992</v>
      </c>
      <c r="E450" s="289">
        <v>551</v>
      </c>
      <c r="F450" s="166" t="s">
        <v>894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609</v>
      </c>
      <c r="Y450" s="153" t="s">
        <v>608</v>
      </c>
      <c r="Z450" s="173"/>
      <c r="AA450" s="171">
        <v>1</v>
      </c>
      <c r="AB450" s="70" t="s">
        <v>605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39" t="s">
        <v>1889</v>
      </c>
      <c r="BK450" s="339" t="s">
        <v>1890</v>
      </c>
      <c r="BL450" s="177"/>
      <c r="BM450" s="173" t="s">
        <v>639</v>
      </c>
      <c r="BN450" s="173" t="s">
        <v>639</v>
      </c>
      <c r="BO450" s="203" t="s">
        <v>639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613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613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936</v>
      </c>
      <c r="E453" s="289">
        <v>554</v>
      </c>
      <c r="F453" s="166" t="s">
        <v>856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815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609</v>
      </c>
      <c r="Y453" s="153" t="s">
        <v>608</v>
      </c>
      <c r="Z453" s="173"/>
      <c r="AA453" s="171">
        <v>2</v>
      </c>
      <c r="AB453" s="70" t="s">
        <v>611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39" t="s">
        <v>1893</v>
      </c>
      <c r="BK453" s="178" t="s">
        <v>1894</v>
      </c>
      <c r="BL453" s="177"/>
      <c r="BM453" s="173" t="s">
        <v>633</v>
      </c>
      <c r="BN453" s="173" t="s">
        <v>653</v>
      </c>
      <c r="BO453" s="203" t="s">
        <v>759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1025</v>
      </c>
      <c r="E454" s="289">
        <v>555</v>
      </c>
      <c r="F454" s="166" t="s">
        <v>962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613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1076</v>
      </c>
      <c r="E455" s="289">
        <v>556</v>
      </c>
      <c r="F455" s="166" t="s">
        <v>971</v>
      </c>
      <c r="G455" s="154" t="str">
        <f>IF(D455="","*",VLOOKUP(F455,BS_ATIVIDADE[#All],3,FALSE))</f>
        <v>SOLDA</v>
      </c>
      <c r="H455" s="158" t="s">
        <v>566</v>
      </c>
      <c r="I455" s="158" t="s">
        <v>613</v>
      </c>
      <c r="J455" s="219">
        <v>74</v>
      </c>
      <c r="K455" s="219">
        <v>403.13200000000001</v>
      </c>
      <c r="L455" s="171" t="s">
        <v>613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615</v>
      </c>
      <c r="Y455" s="153" t="s">
        <v>618</v>
      </c>
      <c r="Z455" s="173"/>
      <c r="AA455" s="171" t="s">
        <v>613</v>
      </c>
      <c r="AB455" s="70" t="s">
        <v>613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39" t="s">
        <v>1896</v>
      </c>
      <c r="BK455" s="178" t="s">
        <v>1897</v>
      </c>
      <c r="BL455" s="177"/>
      <c r="BM455" s="173" t="s">
        <v>639</v>
      </c>
      <c r="BN455" s="173" t="s">
        <v>639</v>
      </c>
      <c r="BO455" s="203" t="s">
        <v>639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613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884</v>
      </c>
      <c r="E457" s="289">
        <v>558</v>
      </c>
      <c r="F457" s="166" t="s">
        <v>810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615</v>
      </c>
      <c r="Y457" s="153" t="s">
        <v>618</v>
      </c>
      <c r="Z457" s="173"/>
      <c r="AA457" s="171">
        <v>1</v>
      </c>
      <c r="AB457" s="70" t="s">
        <v>605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39" t="s">
        <v>1898</v>
      </c>
      <c r="BK457" s="178" t="s">
        <v>1899</v>
      </c>
      <c r="BL457" s="177"/>
      <c r="BM457" s="173" t="s">
        <v>639</v>
      </c>
      <c r="BN457" s="173" t="s">
        <v>639</v>
      </c>
      <c r="BO457" s="203" t="s">
        <v>639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1016</v>
      </c>
      <c r="E458" s="289">
        <v>559</v>
      </c>
      <c r="F458" s="166" t="s">
        <v>926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609</v>
      </c>
      <c r="Y458" s="153" t="s">
        <v>608</v>
      </c>
      <c r="Z458" s="173"/>
      <c r="AA458" s="171" t="s">
        <v>1657</v>
      </c>
      <c r="AB458" s="70" t="s">
        <v>605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39" t="s">
        <v>1901</v>
      </c>
      <c r="BK458" s="178" t="s">
        <v>1902</v>
      </c>
      <c r="BL458" s="177"/>
      <c r="BM458" s="173" t="s">
        <v>639</v>
      </c>
      <c r="BN458" s="173" t="s">
        <v>639</v>
      </c>
      <c r="BO458" s="203" t="s">
        <v>639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1106</v>
      </c>
      <c r="E459" s="289">
        <v>560</v>
      </c>
      <c r="F459" s="166" t="s">
        <v>971</v>
      </c>
      <c r="G459" s="154" t="str">
        <f>IF(D459="","*",VLOOKUP(F459,BS_ATIVIDADE[#All],3,FALSE))</f>
        <v>SOLDA</v>
      </c>
      <c r="H459" s="158" t="s">
        <v>264</v>
      </c>
      <c r="I459" s="158" t="s">
        <v>613</v>
      </c>
      <c r="J459" s="219">
        <v>74</v>
      </c>
      <c r="K459" s="219">
        <v>289.7</v>
      </c>
      <c r="L459" s="171" t="s">
        <v>613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613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639</v>
      </c>
      <c r="BN459" s="173" t="s">
        <v>639</v>
      </c>
      <c r="BO459" s="203" t="s">
        <v>639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1034</v>
      </c>
      <c r="E460" s="289">
        <v>561</v>
      </c>
      <c r="F460" s="166" t="s">
        <v>962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613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840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615</v>
      </c>
      <c r="Y460" s="153" t="s">
        <v>618</v>
      </c>
      <c r="Z460" s="173"/>
      <c r="AA460" s="171">
        <v>1</v>
      </c>
      <c r="AB460" s="70" t="s">
        <v>605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9" t="s">
        <v>1905</v>
      </c>
      <c r="BK460" s="339" t="s">
        <v>1905</v>
      </c>
      <c r="BL460" s="177"/>
      <c r="BM460" s="173" t="s">
        <v>630</v>
      </c>
      <c r="BN460" s="173" t="s">
        <v>650</v>
      </c>
      <c r="BO460" s="203" t="s">
        <v>717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613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869</v>
      </c>
      <c r="E462" s="289">
        <v>563</v>
      </c>
      <c r="F462" s="166" t="s">
        <v>862</v>
      </c>
      <c r="G462" s="154" t="str">
        <f>IF(D462="","*",VLOOKUP(F462,BS_ATIVIDADE[#All],3,FALSE))</f>
        <v>OUTROS</v>
      </c>
      <c r="H462" s="158" t="s">
        <v>311</v>
      </c>
      <c r="I462" s="158" t="s">
        <v>613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615</v>
      </c>
      <c r="Y462" s="153" t="s">
        <v>618</v>
      </c>
      <c r="Z462" s="173"/>
      <c r="AA462" s="171">
        <v>1</v>
      </c>
      <c r="AB462" s="70" t="s">
        <v>605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39" t="s">
        <v>1908</v>
      </c>
      <c r="BK462" s="178" t="s">
        <v>1909</v>
      </c>
      <c r="BL462" s="177"/>
      <c r="BM462" s="173" t="s">
        <v>639</v>
      </c>
      <c r="BN462" s="173" t="s">
        <v>639</v>
      </c>
      <c r="BO462" s="203" t="s">
        <v>639</v>
      </c>
      <c r="BP462" s="179" t="s">
        <v>613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902</v>
      </c>
      <c r="E464" s="289">
        <v>565</v>
      </c>
      <c r="F464" s="166" t="s">
        <v>932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615</v>
      </c>
      <c r="Y464" s="153" t="s">
        <v>618</v>
      </c>
      <c r="Z464" s="173"/>
      <c r="AA464" s="171">
        <v>1</v>
      </c>
      <c r="AB464" s="70" t="s">
        <v>605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39" t="s">
        <v>1912</v>
      </c>
      <c r="BK464" s="178" t="s">
        <v>1913</v>
      </c>
      <c r="BL464" s="177"/>
      <c r="BM464" s="173" t="s">
        <v>639</v>
      </c>
      <c r="BN464" s="173" t="s">
        <v>639</v>
      </c>
      <c r="BO464" s="203" t="s">
        <v>639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1136</v>
      </c>
      <c r="E465" s="289">
        <v>566</v>
      </c>
      <c r="F465" s="166" t="s">
        <v>802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613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787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615</v>
      </c>
      <c r="Y465" s="153" t="s">
        <v>618</v>
      </c>
      <c r="Z465" s="173"/>
      <c r="AA465" s="171">
        <v>1</v>
      </c>
      <c r="AB465" s="70" t="s">
        <v>605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39" t="s">
        <v>1916</v>
      </c>
      <c r="BK465" s="178" t="s">
        <v>1917</v>
      </c>
      <c r="BL465" s="177"/>
      <c r="BM465" s="173" t="s">
        <v>639</v>
      </c>
      <c r="BN465" s="173" t="s">
        <v>639</v>
      </c>
      <c r="BO465" s="203" t="s">
        <v>639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921</v>
      </c>
      <c r="E466" s="289">
        <v>567</v>
      </c>
      <c r="F466" s="166" t="s">
        <v>975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615</v>
      </c>
      <c r="Y466" s="153" t="s">
        <v>618</v>
      </c>
      <c r="Z466" s="173"/>
      <c r="AA466" s="171">
        <v>1</v>
      </c>
      <c r="AB466" s="70" t="s">
        <v>605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9" t="s">
        <v>1919</v>
      </c>
      <c r="BK466" s="339" t="s">
        <v>1919</v>
      </c>
      <c r="BL466" s="177"/>
      <c r="BM466" s="173" t="s">
        <v>631</v>
      </c>
      <c r="BN466" s="173" t="s">
        <v>661</v>
      </c>
      <c r="BO466" s="203" t="s">
        <v>739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910</v>
      </c>
      <c r="E469" s="289">
        <v>570</v>
      </c>
      <c r="F469" s="166" t="s">
        <v>810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615</v>
      </c>
      <c r="Y469" s="153" t="s">
        <v>618</v>
      </c>
      <c r="Z469" s="173"/>
      <c r="AA469" s="171">
        <v>1</v>
      </c>
      <c r="AB469" s="156" t="s">
        <v>605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631</v>
      </c>
      <c r="BN469" s="173" t="s">
        <v>661</v>
      </c>
      <c r="BO469" s="203" t="s">
        <v>739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992</v>
      </c>
      <c r="E470" s="289">
        <v>572</v>
      </c>
      <c r="F470" s="166" t="s">
        <v>894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615</v>
      </c>
      <c r="Y470" s="153" t="s">
        <v>618</v>
      </c>
      <c r="Z470" s="173"/>
      <c r="AA470" s="171">
        <v>1</v>
      </c>
      <c r="AB470" s="156" t="s">
        <v>605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340">
        <v>3168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639</v>
      </c>
      <c r="BN470" s="173" t="s">
        <v>639</v>
      </c>
      <c r="BO470" s="203" t="s">
        <v>639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1.056</v>
      </c>
      <c r="BT470" s="212" t="str">
        <f t="shared" si="14"/>
        <v>OKOK</v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1025</v>
      </c>
      <c r="E471" s="289">
        <v>573</v>
      </c>
      <c r="F471" s="166" t="s">
        <v>964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615</v>
      </c>
      <c r="Y471" s="153" t="s">
        <v>618</v>
      </c>
      <c r="Z471" s="173"/>
      <c r="AA471" s="171" t="s">
        <v>1926</v>
      </c>
      <c r="AB471" s="156" t="s">
        <v>605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962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635</v>
      </c>
      <c r="BN471" s="173" t="s">
        <v>664</v>
      </c>
      <c r="BO471" s="203" t="s">
        <v>776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936</v>
      </c>
      <c r="E472" s="289">
        <v>575</v>
      </c>
      <c r="F472" s="156" t="s">
        <v>856</v>
      </c>
      <c r="G472" s="154" t="s">
        <v>856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815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615</v>
      </c>
      <c r="Y472" s="153" t="s">
        <v>618</v>
      </c>
      <c r="Z472" s="173"/>
      <c r="AA472" s="171">
        <v>2</v>
      </c>
      <c r="AB472" s="156" t="s">
        <v>611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639</v>
      </c>
      <c r="BN472" s="173" t="s">
        <v>639</v>
      </c>
      <c r="BO472" s="203" t="s">
        <v>639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1076</v>
      </c>
      <c r="E473" s="289">
        <v>576</v>
      </c>
      <c r="F473" s="166" t="s">
        <v>971</v>
      </c>
      <c r="G473" s="154" t="str">
        <f>IF(D473="","*",VLOOKUP(F473,BS_ATIVIDADE[#All],3,FALSE))</f>
        <v>SOLDA</v>
      </c>
      <c r="H473" s="158" t="s">
        <v>566</v>
      </c>
      <c r="I473" s="158" t="s">
        <v>613</v>
      </c>
      <c r="J473" s="219">
        <v>74</v>
      </c>
      <c r="K473" s="219">
        <v>403.13</v>
      </c>
      <c r="L473" s="171" t="s">
        <v>613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615</v>
      </c>
      <c r="Y473" s="153" t="s">
        <v>618</v>
      </c>
      <c r="Z473" s="173"/>
      <c r="AA473" s="171" t="s">
        <v>613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639</v>
      </c>
      <c r="BN473" s="173" t="s">
        <v>639</v>
      </c>
      <c r="BO473" s="203" t="s">
        <v>639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1016</v>
      </c>
      <c r="E476" s="289">
        <v>579</v>
      </c>
      <c r="F476" s="166" t="s">
        <v>926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615</v>
      </c>
      <c r="Y476" s="153" t="s">
        <v>618</v>
      </c>
      <c r="Z476" s="173"/>
      <c r="AA476" s="171" t="s">
        <v>1934</v>
      </c>
      <c r="AB476" s="156" t="s">
        <v>605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637</v>
      </c>
      <c r="BN476" s="173" t="s">
        <v>664</v>
      </c>
      <c r="BO476" s="203" t="s">
        <v>773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887</v>
      </c>
      <c r="E477" s="290">
        <v>581</v>
      </c>
      <c r="F477" s="166" t="s">
        <v>862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615</v>
      </c>
      <c r="Y477" s="153" t="s">
        <v>618</v>
      </c>
      <c r="Z477" s="173"/>
      <c r="AA477" s="171">
        <v>1</v>
      </c>
      <c r="AB477" s="156" t="s">
        <v>605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639</v>
      </c>
      <c r="BN477" s="173" t="s">
        <v>639</v>
      </c>
      <c r="BO477" s="203" t="s">
        <v>639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1034</v>
      </c>
      <c r="E478" s="289">
        <v>561</v>
      </c>
      <c r="F478" s="156" t="s">
        <v>802</v>
      </c>
      <c r="G478" s="154" t="s">
        <v>788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613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615</v>
      </c>
      <c r="Y478" s="153" t="s">
        <v>618</v>
      </c>
      <c r="Z478" s="173"/>
      <c r="AA478" s="171">
        <v>1</v>
      </c>
      <c r="AB478" s="156" t="s">
        <v>605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630</v>
      </c>
      <c r="BN478" s="173" t="s">
        <v>650</v>
      </c>
      <c r="BO478" s="203" t="s">
        <v>717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921</v>
      </c>
      <c r="E479" s="289">
        <v>584</v>
      </c>
      <c r="F479" s="166" t="s">
        <v>932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615</v>
      </c>
      <c r="Y479" s="153" t="s">
        <v>618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639</v>
      </c>
      <c r="BN479" s="173" t="s">
        <v>639</v>
      </c>
      <c r="BO479" s="203" t="s">
        <v>639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940</v>
      </c>
      <c r="E480" s="289">
        <v>586</v>
      </c>
      <c r="F480" s="156" t="s">
        <v>802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613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615</v>
      </c>
      <c r="Y480" s="153" t="s">
        <v>618</v>
      </c>
      <c r="Z480" s="173"/>
      <c r="AA480" s="171" t="s">
        <v>1258</v>
      </c>
      <c r="AB480" s="156" t="s">
        <v>605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639</v>
      </c>
      <c r="BN480" s="173" t="s">
        <v>639</v>
      </c>
      <c r="BO480" s="203" t="s">
        <v>639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910</v>
      </c>
      <c r="E484" s="289">
        <v>570</v>
      </c>
      <c r="F484" s="156" t="s">
        <v>810</v>
      </c>
      <c r="G484" s="154" t="s">
        <v>808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807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615</v>
      </c>
      <c r="Y484" s="153" t="s">
        <v>618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>
        <v>0</v>
      </c>
      <c r="AS484" s="284">
        <v>0</v>
      </c>
      <c r="AT484" s="284">
        <v>0</v>
      </c>
      <c r="AU484" s="285"/>
      <c r="AV484" s="285"/>
      <c r="AW484" s="285"/>
      <c r="AX484" s="175"/>
      <c r="AY484" s="288">
        <f t="shared" si="10"/>
        <v>0</v>
      </c>
      <c r="AZ484" s="156"/>
      <c r="BA484" s="176">
        <v>0</v>
      </c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>
        <v>0</v>
      </c>
      <c r="BI484" s="178"/>
      <c r="BJ484" s="336" t="s">
        <v>1945</v>
      </c>
      <c r="BK484" s="179" t="s">
        <v>1922</v>
      </c>
      <c r="BL484" s="177"/>
      <c r="BM484" s="173" t="s">
        <v>631</v>
      </c>
      <c r="BN484" s="173" t="s">
        <v>661</v>
      </c>
      <c r="BO484" s="203" t="s">
        <v>739</v>
      </c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>MecanizaçãoAtivos</v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992</v>
      </c>
      <c r="E486" s="289">
        <v>592</v>
      </c>
      <c r="F486" s="156" t="s">
        <v>894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615</v>
      </c>
      <c r="Y486" s="153" t="s">
        <v>618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>
        <v>0.39930555555555558</v>
      </c>
      <c r="AS486" s="284">
        <v>0</v>
      </c>
      <c r="AT486" s="284">
        <v>0</v>
      </c>
      <c r="AU486" s="285"/>
      <c r="AV486" s="285"/>
      <c r="AW486" s="285"/>
      <c r="AX486" s="175"/>
      <c r="AY486" s="288">
        <f t="shared" si="10"/>
        <v>0</v>
      </c>
      <c r="AZ486" s="156"/>
      <c r="BA486" s="176">
        <v>0</v>
      </c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>
        <v>1</v>
      </c>
      <c r="BI486" s="178"/>
      <c r="BJ486" s="336" t="s">
        <v>1946</v>
      </c>
      <c r="BK486" s="336" t="s">
        <v>1947</v>
      </c>
      <c r="BL486" s="177"/>
      <c r="BM486" s="173" t="s">
        <v>634</v>
      </c>
      <c r="BN486" s="173" t="s">
        <v>663</v>
      </c>
      <c r="BO486" s="203" t="s">
        <v>725</v>
      </c>
      <c r="BP486" s="179" t="s">
        <v>613</v>
      </c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>CCOCirculaçãoIntervaloOportunidade</v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1025</v>
      </c>
      <c r="E487" s="289">
        <v>594</v>
      </c>
      <c r="F487" s="166" t="s">
        <v>964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615</v>
      </c>
      <c r="Y487" s="153" t="s">
        <v>618</v>
      </c>
      <c r="Z487" s="173"/>
      <c r="AA487" s="171" t="s">
        <v>1238</v>
      </c>
      <c r="AB487" s="70" t="s">
        <v>605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>
        <v>0.43402777777777779</v>
      </c>
      <c r="AS487" s="284">
        <v>0</v>
      </c>
      <c r="AT487" s="284">
        <v>0</v>
      </c>
      <c r="AU487" s="285"/>
      <c r="AV487" s="285"/>
      <c r="AW487" s="285"/>
      <c r="AX487" s="175"/>
      <c r="AY487" s="288">
        <f t="shared" si="10"/>
        <v>0</v>
      </c>
      <c r="AZ487" s="156"/>
      <c r="BA487" s="176">
        <v>0</v>
      </c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>
        <v>0</v>
      </c>
      <c r="BI487" s="178"/>
      <c r="BJ487" s="336" t="s">
        <v>1948</v>
      </c>
      <c r="BK487" s="179" t="s">
        <v>725</v>
      </c>
      <c r="BL487" s="177"/>
      <c r="BM487" s="173" t="s">
        <v>634</v>
      </c>
      <c r="BN487" s="173" t="s">
        <v>663</v>
      </c>
      <c r="BO487" s="203" t="s">
        <v>725</v>
      </c>
      <c r="BP487" s="179"/>
      <c r="BQ487" s="12" t="str">
        <f t="shared" ref="BQ487:BQ489" si="18">IF(AND(BR487&lt;1,BS487&lt;1),"Produção e Intervalo",IF(BR487&lt;1,"Intervalo",IF(BS487&lt;1,"Produção","Aderente")))</f>
        <v>Produção e Intervalo</v>
      </c>
      <c r="BR487" s="18">
        <f t="shared" ref="BR487:BR489" si="19">IF(OR(B487="",F487=""),"*",AY487/P487)</f>
        <v>0</v>
      </c>
      <c r="BS487" s="18">
        <f t="shared" ref="BS487:BS489" si="20">IF(OR(B487="",F487=""),"*",BA487/Q487)</f>
        <v>0</v>
      </c>
      <c r="BT487" s="212" t="str">
        <f>IF(BN487="","",SUBSTITUTE(BM487," ","")&amp;SUBSTITUTE(BN487," ",""))</f>
        <v>CCOCirculaçãoIntervaloOportunidade</v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1137</v>
      </c>
      <c r="E488" s="289">
        <v>595</v>
      </c>
      <c r="F488" s="166" t="s">
        <v>945</v>
      </c>
      <c r="G488" s="154" t="str">
        <f>IF(D488="","*",VLOOKUP(F488,BS_ATIVIDADE[#All],3,FALSE))</f>
        <v>AMV</v>
      </c>
      <c r="H488" s="158" t="s">
        <v>1949</v>
      </c>
      <c r="I488" s="158" t="s">
        <v>613</v>
      </c>
      <c r="J488" s="219">
        <v>98</v>
      </c>
      <c r="K488" s="219">
        <v>617.88800000000003</v>
      </c>
      <c r="L488" s="171" t="s">
        <v>613</v>
      </c>
      <c r="M488" s="193" t="s">
        <v>69</v>
      </c>
      <c r="N488" s="193" t="s">
        <v>1949</v>
      </c>
      <c r="O488" s="158">
        <v>0.41666666666666669</v>
      </c>
      <c r="P488" s="158">
        <v>8.3333333333333329E-2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1950</v>
      </c>
      <c r="X488" s="205" t="s">
        <v>615</v>
      </c>
      <c r="Y488" s="153" t="s">
        <v>618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>
        <v>0.41666666666666669</v>
      </c>
      <c r="AS488" s="284">
        <v>0.48888888888888887</v>
      </c>
      <c r="AT488" s="284">
        <v>0.57222222222222219</v>
      </c>
      <c r="AU488" s="285"/>
      <c r="AV488" s="285"/>
      <c r="AW488" s="285"/>
      <c r="AX488" s="175"/>
      <c r="AY488" s="288">
        <f t="shared" ref="AY488" si="21">IF(D488="","*",IFERROR(IF(ISODD(COUNT(AS488:AX488)),"ERRO",SUM((AT488-AS488),(AV488-AU488),(AX488-AW488))),"ERRO"))</f>
        <v>8.3333333333333315E-2</v>
      </c>
      <c r="AZ488" s="156"/>
      <c r="BA488" s="176">
        <v>1</v>
      </c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>
        <v>2</v>
      </c>
      <c r="BI488" s="178"/>
      <c r="BJ488" s="336" t="s">
        <v>1951</v>
      </c>
      <c r="BK488" s="179" t="s">
        <v>1952</v>
      </c>
      <c r="BL488" s="177"/>
      <c r="BM488" s="173" t="s">
        <v>639</v>
      </c>
      <c r="BN488" s="173" t="s">
        <v>639</v>
      </c>
      <c r="BO488" s="203" t="s">
        <v>639</v>
      </c>
      <c r="BP488" s="179"/>
      <c r="BQ488" s="12" t="str">
        <f t="shared" si="18"/>
        <v>Aderente</v>
      </c>
      <c r="BR488" s="18">
        <f t="shared" si="19"/>
        <v>0.99999999999999978</v>
      </c>
      <c r="BS488" s="18">
        <f t="shared" si="20"/>
        <v>1</v>
      </c>
      <c r="BT488" s="212"/>
    </row>
    <row r="489" spans="1:72">
      <c r="A489" s="161" t="s">
        <v>1953</v>
      </c>
      <c r="B489" s="162">
        <v>46052</v>
      </c>
      <c r="C489" s="8">
        <v>5</v>
      </c>
      <c r="D489" s="51" t="s">
        <v>1053</v>
      </c>
      <c r="E489" s="338">
        <v>593</v>
      </c>
      <c r="F489" s="166" t="s">
        <v>971</v>
      </c>
      <c r="G489" s="154" t="s">
        <v>946</v>
      </c>
      <c r="H489" s="158" t="s">
        <v>24</v>
      </c>
      <c r="I489" s="158" t="s">
        <v>613</v>
      </c>
      <c r="J489" s="219">
        <v>98</v>
      </c>
      <c r="K489" s="219">
        <v>538.24</v>
      </c>
      <c r="L489" s="171" t="s">
        <v>613</v>
      </c>
      <c r="M489" s="193" t="s">
        <v>23</v>
      </c>
      <c r="N489" s="193" t="s">
        <v>24</v>
      </c>
      <c r="O489" s="158">
        <v>0.375</v>
      </c>
      <c r="P489" s="158">
        <v>6.25E-2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615</v>
      </c>
      <c r="Y489" s="153" t="s">
        <v>618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>
        <v>0.33333333333333331</v>
      </c>
      <c r="AS489" s="284">
        <v>0.33819444444444446</v>
      </c>
      <c r="AT489" s="284">
        <v>0.40069444444444446</v>
      </c>
      <c r="AU489" s="285"/>
      <c r="AV489" s="285"/>
      <c r="AW489" s="285"/>
      <c r="AX489" s="175"/>
      <c r="AY489" s="288">
        <f t="shared" ref="AY489:AY531" si="22">IF(D489="","*",IFERROR(IF(ISODD(COUNT(AS489:AX489)),"ERRO",SUM((AT489-AS489),(AV489-AU489),(AX489-AW489))),"ERRO"))</f>
        <v>6.25E-2</v>
      </c>
      <c r="AZ489" s="156"/>
      <c r="BA489" s="176">
        <v>2</v>
      </c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>
        <v>2</v>
      </c>
      <c r="BI489" s="178"/>
      <c r="BJ489" s="336" t="s">
        <v>1954</v>
      </c>
      <c r="BK489" s="179" t="s">
        <v>1955</v>
      </c>
      <c r="BL489" s="177"/>
      <c r="BM489" s="173" t="s">
        <v>639</v>
      </c>
      <c r="BN489" s="173" t="s">
        <v>639</v>
      </c>
      <c r="BO489" s="203" t="s">
        <v>639</v>
      </c>
      <c r="BP489" s="179"/>
      <c r="BQ489" s="12" t="str">
        <f t="shared" si="18"/>
        <v>Aderente</v>
      </c>
      <c r="BR489" s="18">
        <f t="shared" si="19"/>
        <v>1</v>
      </c>
      <c r="BS489" s="18">
        <f t="shared" si="20"/>
        <v>1</v>
      </c>
      <c r="BT489" s="212" t="str">
        <f t="shared" ref="BT489:BT531" si="23">IF(BN489="","",SUBSTITUTE(BM489," ","")&amp;SUBSTITUTE(BN489," ",""))</f>
        <v>OKOK</v>
      </c>
    </row>
    <row r="490" spans="1:72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8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22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ref="BQ489:BQ531" si="25">IF(AND(BR490&lt;1,BS490&lt;1),"Produção e Intervalo",IF(BR490&lt;1,"Intervalo",IF(BS490&lt;1,"Produção","Aderente")))</f>
        <v>Aderente</v>
      </c>
      <c r="BR490" s="18" t="str">
        <f t="shared" ref="BR489:BR531" si="26">IF(OR(B490="",F490=""),"*",AY490/P490)</f>
        <v>*</v>
      </c>
      <c r="BS490" s="18" t="str">
        <f t="shared" ref="BS489:BS531" si="27">IF(OR(B490="",F490=""),"*",BA490/Q490)</f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1076</v>
      </c>
      <c r="E491" s="338"/>
      <c r="F491" s="166" t="s">
        <v>971</v>
      </c>
      <c r="G491" s="154" t="str">
        <f>IF(D491="","*",VLOOKUP(F491,BS_ATIVIDADE[#All],3,FALSE))</f>
        <v>SOLDA</v>
      </c>
      <c r="H491" s="158" t="s">
        <v>594</v>
      </c>
      <c r="I491" s="158" t="s">
        <v>613</v>
      </c>
      <c r="J491" s="219">
        <v>74</v>
      </c>
      <c r="K491" s="219">
        <v>498.9</v>
      </c>
      <c r="L491" s="171" t="s">
        <v>613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1956</v>
      </c>
      <c r="X491" s="205" t="s">
        <v>615</v>
      </c>
      <c r="Y491" s="153" t="s">
        <v>618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>
        <v>0.41666666666666669</v>
      </c>
      <c r="AS491" s="284">
        <v>0</v>
      </c>
      <c r="AT491" s="284">
        <v>0</v>
      </c>
      <c r="AU491" s="285"/>
      <c r="AV491" s="285"/>
      <c r="AW491" s="285"/>
      <c r="AX491" s="175"/>
      <c r="AY491" s="288">
        <f t="shared" si="22"/>
        <v>0</v>
      </c>
      <c r="AZ491" s="156"/>
      <c r="BA491" s="176">
        <v>0</v>
      </c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>
        <v>0</v>
      </c>
      <c r="BI491" s="178"/>
      <c r="BJ491" s="336" t="s">
        <v>1957</v>
      </c>
      <c r="BK491" s="179" t="s">
        <v>725</v>
      </c>
      <c r="BL491" s="177"/>
      <c r="BM491" s="173" t="s">
        <v>634</v>
      </c>
      <c r="BN491" s="173" t="s">
        <v>663</v>
      </c>
      <c r="BO491" s="203" t="s">
        <v>725</v>
      </c>
      <c r="BP491" s="179"/>
      <c r="BQ491" s="12" t="str">
        <f t="shared" si="25"/>
        <v>Produção e Intervalo</v>
      </c>
      <c r="BR491" s="18">
        <f t="shared" si="26"/>
        <v>0</v>
      </c>
      <c r="BS491" s="18">
        <f t="shared" si="27"/>
        <v>0</v>
      </c>
      <c r="BT491" s="212" t="str">
        <f t="shared" si="23"/>
        <v>CCOCirculaçãoIntervaloOportunidade</v>
      </c>
    </row>
    <row r="492" spans="1:72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8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22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5"/>
        <v>Aderente</v>
      </c>
      <c r="BR492" s="18" t="str">
        <f t="shared" si="26"/>
        <v>*</v>
      </c>
      <c r="BS492" s="18" t="str">
        <f t="shared" si="27"/>
        <v>*</v>
      </c>
      <c r="BT492" s="212" t="str">
        <f t="shared" si="23"/>
        <v/>
      </c>
    </row>
    <row r="493" spans="1:72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8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5"/>
        <v>Aderente</v>
      </c>
      <c r="BR493" s="18" t="str">
        <f t="shared" si="26"/>
        <v>*</v>
      </c>
      <c r="BS493" s="18" t="str">
        <f t="shared" si="27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1016</v>
      </c>
      <c r="E494" s="338"/>
      <c r="F494" s="166" t="s">
        <v>926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615</v>
      </c>
      <c r="Y494" s="153" t="s">
        <v>618</v>
      </c>
      <c r="Z494" s="173"/>
      <c r="AA494" s="171" t="s">
        <v>1657</v>
      </c>
      <c r="AB494" s="70" t="s">
        <v>605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str">
        <f>IF(D494="","*",VLOOKUP(AI494,BS_ATIVIDADE[#Data],3,FALSE))</f>
        <v>MODERNIZAÇÃO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>
        <v>0.39374999999999999</v>
      </c>
      <c r="AS494" s="284">
        <v>0</v>
      </c>
      <c r="AT494" s="284">
        <v>0</v>
      </c>
      <c r="AU494" s="285"/>
      <c r="AV494" s="285"/>
      <c r="AW494" s="285"/>
      <c r="AX494" s="175"/>
      <c r="AY494" s="288">
        <f t="shared" si="22"/>
        <v>0</v>
      </c>
      <c r="AZ494" s="156"/>
      <c r="BA494" s="176">
        <v>0</v>
      </c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>
        <v>0</v>
      </c>
      <c r="BI494" s="178"/>
      <c r="BJ494" s="336" t="s">
        <v>1958</v>
      </c>
      <c r="BK494" s="179" t="s">
        <v>725</v>
      </c>
      <c r="BL494" s="177"/>
      <c r="BM494" s="173" t="s">
        <v>634</v>
      </c>
      <c r="BN494" s="173" t="s">
        <v>663</v>
      </c>
      <c r="BO494" s="203" t="s">
        <v>725</v>
      </c>
      <c r="BP494" s="179"/>
      <c r="BQ494" s="12" t="str">
        <f t="shared" si="25"/>
        <v>Produção e Intervalo</v>
      </c>
      <c r="BR494" s="18">
        <f t="shared" si="26"/>
        <v>0</v>
      </c>
      <c r="BS494" s="18">
        <f t="shared" si="27"/>
        <v>0</v>
      </c>
      <c r="BT494" s="212" t="str">
        <f t="shared" si="23"/>
        <v>CCOCirculaçãoIntervaloOportunidade</v>
      </c>
    </row>
    <row r="495" spans="1:72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8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22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5"/>
        <v>Aderente</v>
      </c>
      <c r="BR495" s="18" t="str">
        <f t="shared" si="26"/>
        <v>*</v>
      </c>
      <c r="BS495" s="18" t="str">
        <f t="shared" si="27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1106</v>
      </c>
      <c r="E496" s="338"/>
      <c r="F496" s="166" t="s">
        <v>971</v>
      </c>
      <c r="G496" s="154" t="str">
        <f>IF(D496="","*",VLOOKUP(F496,BS_ATIVIDADE[#All],3,FALSE))</f>
        <v>SOLDA</v>
      </c>
      <c r="H496" s="158" t="s">
        <v>256</v>
      </c>
      <c r="I496" s="158" t="s">
        <v>613</v>
      </c>
      <c r="J496" s="219">
        <v>74</v>
      </c>
      <c r="K496" s="219">
        <v>234.5</v>
      </c>
      <c r="L496" s="171" t="s">
        <v>613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615</v>
      </c>
      <c r="Y496" s="153" t="s">
        <v>618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>
        <v>0.41666666666666669</v>
      </c>
      <c r="AS496" s="284">
        <v>0</v>
      </c>
      <c r="AT496" s="284">
        <v>0</v>
      </c>
      <c r="AU496" s="285"/>
      <c r="AV496" s="285"/>
      <c r="AW496" s="285"/>
      <c r="AX496" s="175"/>
      <c r="AY496" s="288">
        <f t="shared" si="22"/>
        <v>0</v>
      </c>
      <c r="AZ496" s="156"/>
      <c r="BA496" s="176">
        <v>0</v>
      </c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>
        <v>0</v>
      </c>
      <c r="BI496" s="178"/>
      <c r="BJ496" s="336" t="s">
        <v>1959</v>
      </c>
      <c r="BK496" s="341" t="s">
        <v>725</v>
      </c>
      <c r="BL496" s="177"/>
      <c r="BM496" s="173" t="s">
        <v>634</v>
      </c>
      <c r="BN496" s="173" t="s">
        <v>663</v>
      </c>
      <c r="BO496" s="203" t="s">
        <v>725</v>
      </c>
      <c r="BP496" s="179"/>
      <c r="BQ496" s="12" t="str">
        <f t="shared" si="25"/>
        <v>Produção e Intervalo</v>
      </c>
      <c r="BR496" s="18">
        <f t="shared" si="26"/>
        <v>0</v>
      </c>
      <c r="BS496" s="18">
        <f t="shared" si="27"/>
        <v>0</v>
      </c>
      <c r="BT496" s="212" t="str">
        <f t="shared" si="23"/>
        <v>CCOCirculaçãoIntervaloOportunidade</v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1078</v>
      </c>
      <c r="E497" s="338"/>
      <c r="F497" s="166" t="s">
        <v>978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613</v>
      </c>
      <c r="J497" s="219">
        <v>74</v>
      </c>
      <c r="K497" s="219">
        <v>234.5</v>
      </c>
      <c r="L497" s="171" t="s">
        <v>613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1960</v>
      </c>
      <c r="X497" s="205" t="s">
        <v>615</v>
      </c>
      <c r="Y497" s="153" t="s">
        <v>618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>
        <v>0.41666666666666669</v>
      </c>
      <c r="AS497" s="284">
        <v>0</v>
      </c>
      <c r="AT497" s="284">
        <v>0</v>
      </c>
      <c r="AU497" s="285"/>
      <c r="AV497" s="285"/>
      <c r="AW497" s="285"/>
      <c r="AX497" s="175"/>
      <c r="AY497" s="288">
        <f t="shared" si="22"/>
        <v>0</v>
      </c>
      <c r="AZ497" s="156"/>
      <c r="BA497" s="176">
        <v>0</v>
      </c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>
        <v>0</v>
      </c>
      <c r="BI497" s="178"/>
      <c r="BJ497" s="336" t="s">
        <v>1959</v>
      </c>
      <c r="BK497" s="341" t="s">
        <v>725</v>
      </c>
      <c r="BL497" s="177"/>
      <c r="BM497" s="173" t="s">
        <v>634</v>
      </c>
      <c r="BN497" s="173" t="s">
        <v>663</v>
      </c>
      <c r="BO497" s="203" t="s">
        <v>725</v>
      </c>
      <c r="BP497" s="179"/>
      <c r="BQ497" s="12" t="str">
        <f t="shared" si="25"/>
        <v>Produção e Intervalo</v>
      </c>
      <c r="BR497" s="18">
        <f t="shared" si="26"/>
        <v>0</v>
      </c>
      <c r="BS497" s="18">
        <f t="shared" si="27"/>
        <v>0</v>
      </c>
      <c r="BT497" s="212" t="str">
        <f t="shared" si="23"/>
        <v>CCOCirculaçãoIntervaloOportunidade</v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8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5"/>
        <v>Aderente</v>
      </c>
      <c r="BR498" s="18" t="str">
        <f t="shared" si="26"/>
        <v>*</v>
      </c>
      <c r="BS498" s="18" t="str">
        <f t="shared" si="27"/>
        <v>*</v>
      </c>
      <c r="BT498" s="212" t="str">
        <f t="shared" si="23"/>
        <v/>
      </c>
    </row>
    <row r="499" spans="1:72" ht="23.25">
      <c r="A499" s="161" t="str">
        <f t="shared" ref="A499:A502" si="28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967</v>
      </c>
      <c r="E499" s="338"/>
      <c r="F499" s="166" t="s">
        <v>1012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615</v>
      </c>
      <c r="Y499" s="153" t="s">
        <v>618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str">
        <f>IF(D499="","*",VLOOKUP(AI499,BS_ATIVIDADE[#Data],3,FALSE))</f>
        <v>MODERNIZAÇÃO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>
        <v>0</v>
      </c>
      <c r="AS499" s="284">
        <v>0</v>
      </c>
      <c r="AT499" s="284">
        <v>0</v>
      </c>
      <c r="AU499" s="285"/>
      <c r="AV499" s="285"/>
      <c r="AW499" s="285"/>
      <c r="AX499" s="175"/>
      <c r="AY499" s="288">
        <f t="shared" si="22"/>
        <v>0</v>
      </c>
      <c r="AZ499" s="156"/>
      <c r="BA499" s="176">
        <v>0</v>
      </c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>
        <v>0</v>
      </c>
      <c r="BI499" s="178"/>
      <c r="BJ499" s="336" t="s">
        <v>1961</v>
      </c>
      <c r="BK499" s="336" t="s">
        <v>1961</v>
      </c>
      <c r="BL499" s="177"/>
      <c r="BM499" s="173" t="s">
        <v>637</v>
      </c>
      <c r="BN499" s="173" t="s">
        <v>655</v>
      </c>
      <c r="BO499" s="203" t="s">
        <v>728</v>
      </c>
      <c r="BP499" s="179"/>
      <c r="BQ499" s="12" t="str">
        <f t="shared" si="25"/>
        <v>Produção e Intervalo</v>
      </c>
      <c r="BR499" s="18">
        <f t="shared" si="26"/>
        <v>0</v>
      </c>
      <c r="BS499" s="18">
        <f t="shared" si="27"/>
        <v>0</v>
      </c>
      <c r="BT499" s="212" t="str">
        <f t="shared" si="23"/>
        <v>ModernizaçãoEquipamento</v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8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22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5"/>
        <v>Aderente</v>
      </c>
      <c r="BR500" s="18" t="str">
        <f t="shared" si="26"/>
        <v>*</v>
      </c>
      <c r="BS500" s="18" t="str">
        <f t="shared" si="27"/>
        <v>*</v>
      </c>
      <c r="BT500" s="212" t="str">
        <f t="shared" si="23"/>
        <v/>
      </c>
    </row>
    <row r="501" spans="1:72">
      <c r="A501" s="161" t="str">
        <f t="shared" ref="A501:A514" si="29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936</v>
      </c>
      <c r="E501" s="338"/>
      <c r="F501" s="166" t="s">
        <v>802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1962</v>
      </c>
      <c r="X501" s="205" t="s">
        <v>615</v>
      </c>
      <c r="Y501" s="153" t="s">
        <v>618</v>
      </c>
      <c r="Z501" s="173"/>
      <c r="AA501" s="171">
        <v>1</v>
      </c>
      <c r="AB501" s="70" t="s">
        <v>611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>
        <v>0</v>
      </c>
      <c r="AS501" s="284">
        <v>0</v>
      </c>
      <c r="AT501" s="284">
        <v>0</v>
      </c>
      <c r="AU501" s="285"/>
      <c r="AV501" s="285"/>
      <c r="AW501" s="285"/>
      <c r="AX501" s="175"/>
      <c r="AY501" s="288">
        <f t="shared" si="22"/>
        <v>0</v>
      </c>
      <c r="AZ501" s="156"/>
      <c r="BA501" s="176">
        <v>0</v>
      </c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>
        <v>0</v>
      </c>
      <c r="BI501" s="178"/>
      <c r="BJ501" s="336" t="s">
        <v>1963</v>
      </c>
      <c r="BK501" s="179" t="s">
        <v>1964</v>
      </c>
      <c r="BL501" s="177"/>
      <c r="BM501" s="173" t="s">
        <v>630</v>
      </c>
      <c r="BN501" s="173" t="s">
        <v>650</v>
      </c>
      <c r="BO501" s="203" t="s">
        <v>717</v>
      </c>
      <c r="BP501" s="179"/>
      <c r="BQ501" s="12" t="str">
        <f t="shared" ref="BQ501" si="30">IF(AND(BR501&lt;1,BS501&lt;1),"Produção e Intervalo",IF(BR501&lt;1,"Intervalo",IF(BS501&lt;1,"Produção","Aderente")))</f>
        <v>Produção e Intervalo</v>
      </c>
      <c r="BR501" s="18">
        <f t="shared" ref="BR501" si="31">IF(OR(B501="",F501=""),"*",AY501/P501)</f>
        <v>0</v>
      </c>
      <c r="BS501" s="18">
        <f t="shared" ref="BS501" si="32">IF(OR(B501="",F501=""),"*",BA501/Q501)</f>
        <v>0</v>
      </c>
      <c r="BT501" s="212" t="str">
        <f t="shared" si="23"/>
        <v>MecânicaLocomotiva</v>
      </c>
    </row>
    <row r="502" spans="1:72">
      <c r="A502" s="161" t="str">
        <f t="shared" si="29"/>
        <v/>
      </c>
      <c r="B502" s="162"/>
      <c r="C502" s="8" t="str">
        <f>IF(BS_CONTROLE[[#This Row],[DATA]]="","",WEEKNUM(BS_CONTROLE[[#This Row],[DATA]]))</f>
        <v/>
      </c>
      <c r="D502" s="51"/>
      <c r="E502" s="338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22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5"/>
        <v>Aderente</v>
      </c>
      <c r="BR502" s="18" t="str">
        <f>IF(OR(B502="",F502=""),"*",AY502/#REF!)</f>
        <v>*</v>
      </c>
      <c r="BS502" s="18" t="str">
        <f t="shared" si="27"/>
        <v>*</v>
      </c>
      <c r="BT502" s="212" t="str">
        <f t="shared" si="23"/>
        <v/>
      </c>
    </row>
    <row r="503" spans="1:72">
      <c r="A503" s="161"/>
      <c r="B503" s="162"/>
      <c r="C503" s="8" t="str">
        <f>IF(BS_CONTROLE[[#This Row],[DATA]]="","",WEEKNUM(BS_CONTROLE[[#This Row],[DATA]]))</f>
        <v/>
      </c>
      <c r="D503" s="51"/>
      <c r="E503" s="338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22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5"/>
        <v>Aderente</v>
      </c>
      <c r="BR503" s="18" t="str">
        <f t="shared" si="26"/>
        <v>*</v>
      </c>
      <c r="BS503" s="18" t="str">
        <f t="shared" si="27"/>
        <v>*</v>
      </c>
      <c r="BT503" s="212" t="str">
        <f t="shared" si="23"/>
        <v/>
      </c>
    </row>
    <row r="504" spans="1:72" ht="21.75" customHeight="1">
      <c r="A504" s="161" t="str">
        <f t="shared" si="29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921</v>
      </c>
      <c r="E504" s="338"/>
      <c r="F504" s="166" t="s">
        <v>932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1965</v>
      </c>
      <c r="X504" s="205" t="s">
        <v>615</v>
      </c>
      <c r="Y504" s="153" t="s">
        <v>618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>
        <v>0</v>
      </c>
      <c r="AS504" s="284">
        <v>0</v>
      </c>
      <c r="AT504" s="284">
        <v>0</v>
      </c>
      <c r="AU504" s="285"/>
      <c r="AV504" s="285"/>
      <c r="AW504" s="285"/>
      <c r="AX504" s="175"/>
      <c r="AY504" s="288">
        <f t="shared" si="22"/>
        <v>0</v>
      </c>
      <c r="AZ504" s="156"/>
      <c r="BA504" s="176">
        <v>0</v>
      </c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>
        <v>0</v>
      </c>
      <c r="BI504" s="178"/>
      <c r="BJ504" s="336" t="s">
        <v>725</v>
      </c>
      <c r="BK504" s="179" t="s">
        <v>1966</v>
      </c>
      <c r="BL504" s="177"/>
      <c r="BM504" s="173" t="s">
        <v>634</v>
      </c>
      <c r="BN504" s="173" t="s">
        <v>663</v>
      </c>
      <c r="BO504" s="203" t="s">
        <v>725</v>
      </c>
      <c r="BP504" s="179"/>
      <c r="BQ504" s="12" t="str">
        <f t="shared" ref="BQ504" si="33">IF(AND(BR504&lt;1,BS504&lt;1),"Produção e Intervalo",IF(BR504&lt;1,"Intervalo",IF(BS504&lt;1,"Produção","Aderente")))</f>
        <v>Produção e Intervalo</v>
      </c>
      <c r="BR504" s="18">
        <f t="shared" ref="BR504" si="34">IF(OR(B504="",F504=""),"*",AY504/P504)</f>
        <v>0</v>
      </c>
      <c r="BS504" s="18">
        <f t="shared" ref="BS504" si="35">IF(OR(B504="",F504=""),"*",BA504/Q504)</f>
        <v>0</v>
      </c>
      <c r="BT504" s="212" t="str">
        <f t="shared" si="23"/>
        <v>CCOCirculaçãoIntervaloOportunidade</v>
      </c>
    </row>
    <row r="505" spans="1:72">
      <c r="A505" s="161" t="str">
        <f t="shared" si="29"/>
        <v/>
      </c>
      <c r="B505" s="162"/>
      <c r="C505" s="8" t="str">
        <f>IF(BS_CONTROLE[[#This Row],[DATA]]="","",WEEKNUM(BS_CONTROLE[[#This Row],[DATA]]))</f>
        <v/>
      </c>
      <c r="D505" s="51"/>
      <c r="E505" s="338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22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5"/>
        <v>Aderente</v>
      </c>
      <c r="BR505" s="18" t="str">
        <f t="shared" si="26"/>
        <v>*</v>
      </c>
      <c r="BS505" s="18" t="str">
        <f t="shared" si="27"/>
        <v>*</v>
      </c>
      <c r="BT505" s="212" t="str">
        <f t="shared" si="23"/>
        <v/>
      </c>
    </row>
    <row r="506" spans="1:72">
      <c r="A506" s="161" t="str">
        <f t="shared" si="29"/>
        <v/>
      </c>
      <c r="B506" s="162"/>
      <c r="C506" s="8" t="str">
        <f>IF(BS_CONTROLE[[#This Row],[DATA]]="","",WEEKNUM(BS_CONTROLE[[#This Row],[DATA]]))</f>
        <v/>
      </c>
      <c r="D506" s="51"/>
      <c r="E506" s="338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22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5"/>
        <v>Aderente</v>
      </c>
      <c r="BR506" s="18" t="str">
        <f t="shared" si="26"/>
        <v>*</v>
      </c>
      <c r="BS506" s="18" t="str">
        <f t="shared" si="27"/>
        <v>*</v>
      </c>
      <c r="BT506" s="212" t="str">
        <f t="shared" si="23"/>
        <v/>
      </c>
    </row>
    <row r="507" spans="1:72">
      <c r="A507" s="161" t="str">
        <f t="shared" si="29"/>
        <v/>
      </c>
      <c r="B507" s="162"/>
      <c r="C507" s="8" t="str">
        <f>IF(BS_CONTROLE[[#This Row],[DATA]]="","",WEEKNUM(BS_CONTROLE[[#This Row],[DATA]]))</f>
        <v/>
      </c>
      <c r="D507" s="51"/>
      <c r="E507" s="338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22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5"/>
        <v>Aderente</v>
      </c>
      <c r="BR507" s="18" t="str">
        <f t="shared" si="26"/>
        <v>*</v>
      </c>
      <c r="BS507" s="18" t="str">
        <f t="shared" si="27"/>
        <v>*</v>
      </c>
      <c r="BT507" s="212" t="str">
        <f t="shared" si="23"/>
        <v/>
      </c>
    </row>
    <row r="508" spans="1:72">
      <c r="A508" s="161" t="str">
        <f>D509&amp;B508</f>
        <v/>
      </c>
      <c r="B508" s="162"/>
      <c r="C508" s="8" t="str">
        <f>IF(BS_CONTROLE[[#This Row],[DATA]]="","",WEEKNUM(BS_CONTROLE[[#This Row],[DATA]]))</f>
        <v/>
      </c>
      <c r="D508" s="51"/>
      <c r="E508" s="338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>IF(D508="","*",IFERROR(IF(ISODD(COUNT(AS508:AX508)),"ERRO",SUM((AT508-AS508),(AV508-AU508),(AX508-AW508))),"ERRO"))</f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12" t="str">
        <f>IF(BN508="","",SUBSTITUTE(BM508," ","")&amp;SUBSTITUTE(BN508," ",""))</f>
        <v/>
      </c>
    </row>
    <row r="509" spans="1:72">
      <c r="A509" s="161"/>
      <c r="B509" s="162"/>
      <c r="C509" s="8" t="str">
        <f>IF(BS_CONTROLE[[#This Row],[DATA]]="","",WEEKNUM(BS_CONTROLE[[#This Row],[DATA]]))</f>
        <v/>
      </c>
      <c r="D509" s="51"/>
      <c r="E509" s="338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>IF(D509="","*",IFERROR(IF(ISODD(COUNT(AS509:AX509)),"ERRO",SUM((AT509-AS509),(AV509-AU509),(AX509-AW509))),"ERRO"))</f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12" t="str">
        <f>IF(BN509="","",SUBSTITUTE(BM509," ","")&amp;SUBSTITUTE(BN509," ",""))</f>
        <v/>
      </c>
    </row>
    <row r="510" spans="1:72">
      <c r="A510" s="161" t="str">
        <f>D510&amp;B509</f>
        <v>W70</v>
      </c>
      <c r="B510" s="162">
        <v>46053</v>
      </c>
      <c r="C510" s="8">
        <f>IF(BS_CONTROLE[[#This Row],[DATA]]="","",WEEKNUM(BS_CONTROLE[[#This Row],[DATA]]))</f>
        <v>5</v>
      </c>
      <c r="D510" s="51" t="s">
        <v>1025</v>
      </c>
      <c r="E510" s="338"/>
      <c r="F510" s="166" t="s">
        <v>964</v>
      </c>
      <c r="G510" s="154" t="str">
        <f>IF(D510="","*",VLOOKUP(F510,BS_ATIVIDADE[#All],3,FALSE))</f>
        <v>PEDRA</v>
      </c>
      <c r="H510" s="158" t="s">
        <v>597</v>
      </c>
      <c r="I510" s="158" t="s">
        <v>597</v>
      </c>
      <c r="J510" s="219">
        <v>98</v>
      </c>
      <c r="K510" s="219">
        <v>700</v>
      </c>
      <c r="L510" s="171">
        <v>703</v>
      </c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10" s="193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10" s="158">
        <v>0.375</v>
      </c>
      <c r="P510" s="158">
        <v>0.125</v>
      </c>
      <c r="Q510" s="171">
        <v>28</v>
      </c>
      <c r="R510" s="10" t="str">
        <f>IFERROR(_xlfn.XLOOKUP(F510, BS_ATIVIDADE[ATIVIDADE],BS_ATIVIDADE[UNIDADE] ), "*")</f>
        <v>VAGÕES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0" s="155" t="str">
        <f>IFERROR(_xlfn.XLOOKUP(J510, BASE_MAPA!$E$2:$E$359, BASE_MAPA!$J$2:$J$359), "ERRO")</f>
        <v>ALTO ARAGUAIA - RONDONOPOLIS</v>
      </c>
      <c r="V510" s="282" t="s">
        <v>1339</v>
      </c>
      <c r="W510" s="335" t="s">
        <v>1710</v>
      </c>
      <c r="X510" s="205" t="s">
        <v>615</v>
      </c>
      <c r="Y510" s="153" t="s">
        <v>618</v>
      </c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PDM - PEDRA - DESCARGA</v>
      </c>
      <c r="AJ510" s="9" t="str">
        <f>IF(D510="","*",VLOOKUP(AI510,BS_ATIVIDADE[#Data],3,FALSE))</f>
        <v>PEDRA</v>
      </c>
      <c r="AK510" s="283" t="str">
        <f>IF(BS_CONTROLE[[#This Row],[Local - Partida]]=0, "-", BS_CONTROLE[[#This Row],[Local - Partida]])</f>
        <v>TGR2</v>
      </c>
      <c r="AL510" s="283" t="str">
        <f>IF(BS_CONTROLE[[#This Row],[Local - Encerramento]]=0, "-", BS_CONTROLE[[#This Row],[Local - Encerramento]])</f>
        <v>TGR2</v>
      </c>
      <c r="AM510" s="283" t="str">
        <f>IF(BS_CONTROLE[[#This Row],[Entre - Estações]]=0, "-", BS_CONTROLE[[#This Row],[Entre - Estações]])</f>
        <v>TAL-TSF</v>
      </c>
      <c r="AN510" s="283">
        <f>IF(BS_CONTROLE[[#This Row],[SB]]=0, "-", BS_CONTROLE[[#This Row],[SB]])</f>
        <v>699710</v>
      </c>
      <c r="AO510" s="267">
        <f>IF(BS_CONTROLE[[#This Row],[SUB]]=0, "-", BS_CONTROLE[[#This Row],[SUB]])</f>
        <v>98</v>
      </c>
      <c r="AP510" s="268">
        <f>IF(BS_CONTROLE[[#This Row],[KM - Inicio]]=0, "-", BS_CONTROLE[[#This Row],[KM - Inicio]])</f>
        <v>700</v>
      </c>
      <c r="AQ510" s="268">
        <f>IF(BS_CONTROLE[[#This Row],[KM - Fim]]=0, "-", BS_CONTROLE[[#This Row],[KM - Fim]])</f>
        <v>703</v>
      </c>
      <c r="AR510" s="284">
        <v>0</v>
      </c>
      <c r="AS510" s="284">
        <v>0</v>
      </c>
      <c r="AT510" s="284">
        <v>0</v>
      </c>
      <c r="AU510" s="285"/>
      <c r="AV510" s="285"/>
      <c r="AW510" s="285"/>
      <c r="AX510" s="175"/>
      <c r="AY510" s="288">
        <f>IF(D510="","*",IFERROR(IF(ISODD(COUNT(AS510:AX510)),"ERRO",SUM((AT510-AS510),(AV510-AU510),(AX510-AW510))),"ERRO"))</f>
        <v>0</v>
      </c>
      <c r="AZ510" s="156"/>
      <c r="BA510" s="176">
        <v>0</v>
      </c>
      <c r="BB510" s="172" t="str">
        <f>IFERROR(_xlfn.XLOOKUP(AI510, BS_ATIVIDADE[ATIVIDADE],BS_ATIVIDADE[UNIDADE] ), "*")</f>
        <v>VAGÕES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0" s="157" t="str">
        <f>IFERROR(_xlfn.XLOOKUP(AO510, BASE_MAPA!$E$2:$E$359, BASE_MAPA!$J$2:$J$359), "ERRO")</f>
        <v>ALTO ARAGUAIA - RONDONOPOLIS</v>
      </c>
      <c r="BF510" s="269" t="str">
        <f>IF(BS_CONTROLE[[#This Row],[Responsavel pelo boletim]]=0, "-", BS_CONTROLE[[#This Row],[Responsavel pelo boletim]])</f>
        <v>Camila</v>
      </c>
      <c r="BG510" s="177"/>
      <c r="BH510" s="16">
        <v>0</v>
      </c>
      <c r="BI510" s="178"/>
      <c r="BJ510" s="336" t="s">
        <v>1967</v>
      </c>
      <c r="BK510" s="336" t="s">
        <v>1967</v>
      </c>
      <c r="BL510" s="177"/>
      <c r="BM510" s="173" t="s">
        <v>634</v>
      </c>
      <c r="BN510" s="173" t="s">
        <v>663</v>
      </c>
      <c r="BO510" s="203" t="s">
        <v>725</v>
      </c>
      <c r="BP510" s="336" t="s">
        <v>1967</v>
      </c>
      <c r="BQ510" s="12" t="str">
        <f>IF(AND(BR510&lt;1,BS510&lt;1),"Produção e Intervalo",IF(BR510&lt;1,"Intervalo",IF(BS510&lt;1,"Produção","Aderente")))</f>
        <v>Produção e Intervalo</v>
      </c>
      <c r="BR510" s="18">
        <f>IF(OR(B510="",F510=""),"*",AY510/P510)</f>
        <v>0</v>
      </c>
      <c r="BS510" s="18">
        <f>IF(OR(B510="",F510=""),"*",BA510/Q510)</f>
        <v>0</v>
      </c>
      <c r="BT510" s="212" t="str">
        <f>IF(BN510="","",SUBSTITUTE(BM510," ","")&amp;SUBSTITUTE(BN510," ",""))</f>
        <v>CCOCirculaçãoIntervaloOportunidade</v>
      </c>
    </row>
    <row r="511" spans="1:72">
      <c r="A511" s="161"/>
      <c r="B511" s="162"/>
      <c r="C511" s="8" t="str">
        <f>IF(BS_CONTROLE[[#This Row],[DATA]]="","",WEEKNUM(BS_CONTROLE[[#This Row],[DATA]]))</f>
        <v/>
      </c>
      <c r="D511" s="51"/>
      <c r="E511" s="338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53" t="s">
        <v>618</v>
      </c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>IF(D511="","*",IFERROR(IF(ISODD(COUNT(AS511:AX511)),"ERRO",SUM((AT511-AS511),(AV511-AU511),(AX511-AW511))),"ERRO"))</f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12" t="str">
        <f>IF(BN511="","",SUBSTITUTE(BM511," ","")&amp;SUBSTITUTE(BN511," ",""))</f>
        <v/>
      </c>
    </row>
    <row r="512" spans="1:72" ht="23.25">
      <c r="A512" s="161" t="str">
        <f t="shared" ref="A511:A545" si="36">D512&amp;B511</f>
        <v>BRUNO (TF-525)</v>
      </c>
      <c r="B512" s="162">
        <v>46053</v>
      </c>
      <c r="C512" s="8">
        <f>IF(BS_CONTROLE[[#This Row],[DATA]]="","",WEEKNUM(BS_CONTROLE[[#This Row],[DATA]]))</f>
        <v>5</v>
      </c>
      <c r="D512" s="51" t="s">
        <v>1053</v>
      </c>
      <c r="E512" s="338"/>
      <c r="F512" s="166" t="s">
        <v>971</v>
      </c>
      <c r="G512" s="154" t="str">
        <f>IF(D512="","*",VLOOKUP(F512,BS_ATIVIDADE[#All],3,FALSE))</f>
        <v>SOLDA</v>
      </c>
      <c r="H512" s="193" t="str" cm="1">
        <f t="array" ref="H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512" s="158" t="s">
        <v>613</v>
      </c>
      <c r="J512" s="219">
        <v>98</v>
      </c>
      <c r="K512" s="219">
        <v>548.14499999999998</v>
      </c>
      <c r="L512" s="171" t="s">
        <v>613</v>
      </c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12" s="158">
        <v>0.375</v>
      </c>
      <c r="P512" s="158">
        <v>8.3333333333333329E-2</v>
      </c>
      <c r="Q512" s="171">
        <v>2</v>
      </c>
      <c r="R512" s="10" t="str">
        <f>IFERROR(_xlfn.XLOOKUP(F512, BS_ATIVIDADE[ATIVIDADE],BS_ATIVIDADE[UNIDADE] ), "*")</f>
        <v>Nº DE SOLDA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2" s="155" t="str">
        <f>IFERROR(_xlfn.XLOOKUP(J512, BASE_MAPA!$E$2:$E$359, BASE_MAPA!$J$2:$J$359), "ERRO")</f>
        <v>ALTO ARAGUAIA - RONDONOPOLIS</v>
      </c>
      <c r="V512" s="282" t="s">
        <v>1339</v>
      </c>
      <c r="W512" s="335" t="s">
        <v>1311</v>
      </c>
      <c r="X512" s="205" t="s">
        <v>615</v>
      </c>
      <c r="Y512" s="153" t="s">
        <v>618</v>
      </c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PDM - SOLDA</v>
      </c>
      <c r="AJ512" s="9" t="str">
        <f>IF(D512="","*",VLOOKUP(AI512,BS_ATIVIDADE[#Data],3,FALSE))</f>
        <v>SOLDA</v>
      </c>
      <c r="AK512" s="283" t="str">
        <f>IF(BS_CONTROLE[[#This Row],[Local - Partida]]=0, "-", BS_CONTROLE[[#This Row],[Local - Partida]])</f>
        <v>539TRM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TBE-TRM</v>
      </c>
      <c r="AN512" s="283" t="str">
        <f>IF(BS_CONTROLE[[#This Row],[SB]]=0, "-", BS_CONTROLE[[#This Row],[SB]])</f>
        <v>539TRM</v>
      </c>
      <c r="AO512" s="267">
        <f>IF(BS_CONTROLE[[#This Row],[SUB]]=0, "-", BS_CONTROLE[[#This Row],[SUB]])</f>
        <v>98</v>
      </c>
      <c r="AP512" s="268">
        <f>IF(BS_CONTROLE[[#This Row],[KM - Inicio]]=0, "-", BS_CONTROLE[[#This Row],[KM - Inicio]])</f>
        <v>548.14499999999998</v>
      </c>
      <c r="AQ512" s="268" t="str">
        <f>IF(BS_CONTROLE[[#This Row],[KM - Fim]]=0, "-", BS_CONTROLE[[#This Row],[KM - Fim]])</f>
        <v>-</v>
      </c>
      <c r="AR512" s="284">
        <v>0</v>
      </c>
      <c r="AS512" s="284">
        <v>0</v>
      </c>
      <c r="AT512" s="284">
        <v>0</v>
      </c>
      <c r="AU512" s="285"/>
      <c r="AV512" s="285"/>
      <c r="AW512" s="285"/>
      <c r="AX512" s="175"/>
      <c r="AY512" s="288">
        <f>IF(D512="","*",IFERROR(IF(ISODD(COUNT(AS512:AX512)),"ERRO",SUM((AT512-AS512),(AV512-AU512),(AX512-AW512))),"ERRO"))</f>
        <v>0</v>
      </c>
      <c r="AZ512" s="156"/>
      <c r="BA512" s="176">
        <v>0</v>
      </c>
      <c r="BB512" s="172" t="str">
        <f>IFERROR(_xlfn.XLOOKUP(AI512, BS_ATIVIDADE[ATIVIDADE],BS_ATIVIDADE[UNIDADE] ), "*")</f>
        <v>Nº DE SOLDA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2" s="157" t="str">
        <f>IFERROR(_xlfn.XLOOKUP(AO512, BASE_MAPA!$E$2:$E$359, BASE_MAPA!$J$2:$J$359), "ERRO")</f>
        <v>ALTO ARAGUAIA - RONDONOPOLIS</v>
      </c>
      <c r="BF512" s="269" t="str">
        <f>IF(BS_CONTROLE[[#This Row],[Responsavel pelo boletim]]=0, "-", BS_CONTROLE[[#This Row],[Responsavel pelo boletim]])</f>
        <v>Camila</v>
      </c>
      <c r="BG512" s="177"/>
      <c r="BH512" s="16">
        <v>0</v>
      </c>
      <c r="BI512" s="178"/>
      <c r="BJ512" s="336" t="s">
        <v>1968</v>
      </c>
      <c r="BK512" s="336" t="s">
        <v>1968</v>
      </c>
      <c r="BL512" s="177"/>
      <c r="BM512" s="173" t="s">
        <v>635</v>
      </c>
      <c r="BN512" s="173" t="s">
        <v>664</v>
      </c>
      <c r="BO512" s="203" t="s">
        <v>716</v>
      </c>
      <c r="BP512" s="336" t="s">
        <v>1968</v>
      </c>
      <c r="BQ512" s="12" t="str">
        <f>IF(AND(BR512&lt;1,BS512&lt;1),"Produção e Intervalo",IF(BR512&lt;1,"Intervalo",IF(BS512&lt;1,"Produção","Aderente")))</f>
        <v>Produção e Intervalo</v>
      </c>
      <c r="BR512" s="18">
        <f>IF(OR(B512="",F512=""),"*",AY512/P512)</f>
        <v>0</v>
      </c>
      <c r="BS512" s="18">
        <f>IF(OR(B512="",F512=""),"*",BA512/Q512)</f>
        <v>0</v>
      </c>
      <c r="BT512" s="212" t="str">
        <f>IF(BN512="","",SUBSTITUTE(BM512," ","")&amp;SUBSTITUTE(BN512," ",""))</f>
        <v>SuperExecução</v>
      </c>
    </row>
    <row r="513" spans="1:72">
      <c r="A513" s="161" t="str">
        <f t="shared" si="36"/>
        <v>46053</v>
      </c>
      <c r="B513" s="162"/>
      <c r="C513" s="8" t="str">
        <f>IF(BS_CONTROLE[[#This Row],[DATA]]="","",WEEKNUM(BS_CONTROLE[[#This Row],[DATA]]))</f>
        <v/>
      </c>
      <c r="D513" s="51"/>
      <c r="E513" s="338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/>
      <c r="N513" s="193"/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>IF(D513="","*",IFERROR(IF(ISODD(COUNT(AS513:AX513)),"ERRO",SUM((AT513-AS513),(AV513-AU513),(AX513-AW513))),"ERRO"))</f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12" t="str">
        <f>IF(BN513="","",SUBSTITUTE(BM513," ","")&amp;SUBSTITUTE(BN513," ",""))</f>
        <v/>
      </c>
    </row>
    <row r="514" spans="1:72" ht="23.25">
      <c r="A514" s="161" t="str">
        <f t="shared" si="36"/>
        <v>ELSON (TF-526)</v>
      </c>
      <c r="B514" s="162">
        <v>46053</v>
      </c>
      <c r="C514" s="8">
        <f>IF(BS_CONTROLE[[#This Row],[DATA]]="","",WEEKNUM(BS_CONTROLE[[#This Row],[DATA]]))</f>
        <v>5</v>
      </c>
      <c r="D514" s="51" t="s">
        <v>1076</v>
      </c>
      <c r="E514" s="338"/>
      <c r="F514" s="166" t="s">
        <v>971</v>
      </c>
      <c r="G514" s="154" t="str">
        <f>IF(D514="","*",VLOOKUP(F514,BS_ATIVIDADE[#All],3,FALSE))</f>
        <v>SOLDA</v>
      </c>
      <c r="H514" s="193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514" s="158" t="s">
        <v>613</v>
      </c>
      <c r="J514" s="219">
        <v>74</v>
      </c>
      <c r="K514" s="219">
        <v>403.13200000000001</v>
      </c>
      <c r="L514" s="171" t="s">
        <v>613</v>
      </c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514" s="158">
        <v>0.375</v>
      </c>
      <c r="P514" s="158">
        <v>8.3333333333333329E-2</v>
      </c>
      <c r="Q514" s="171">
        <v>2</v>
      </c>
      <c r="R514" s="10" t="str">
        <f>IFERROR(_xlfn.XLOOKUP(F514, BS_ATIVIDADE[ATIVIDADE],BS_ATIVIDADE[UNIDADE] ), "*")</f>
        <v>Nº DE SOLDA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4" s="155" t="str">
        <f>IFERROR(_xlfn.XLOOKUP(J514, BASE_MAPA!$E$2:$E$359, BASE_MAPA!$J$2:$J$359), "ERRO")</f>
        <v>MARCO INICIAL - ALTO ARAGUAIA</v>
      </c>
      <c r="V514" s="282" t="s">
        <v>1681</v>
      </c>
      <c r="W514" s="335" t="s">
        <v>1311</v>
      </c>
      <c r="X514" s="205" t="s">
        <v>615</v>
      </c>
      <c r="Y514" s="153" t="s">
        <v>618</v>
      </c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PDM - SOLDA</v>
      </c>
      <c r="AJ514" s="9" t="str">
        <f>IF(D514="","*",VLOOKUP(AI514,BS_ATIVIDADE[#Data],3,FALSE))</f>
        <v>SOLDA</v>
      </c>
      <c r="AK514" s="283" t="str">
        <f>IF(BS_CONTROLE[[#This Row],[Local - Partida]]=0, "-", BS_CONTROLE[[#This Row],[Local - Partida]])</f>
        <v>TMT1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TMT</v>
      </c>
      <c r="AN514" s="283" t="str">
        <f>IF(BS_CONTROLE[[#This Row],[SB]]=0, "-", BS_CONTROLE[[#This Row],[SB]])</f>
        <v>TMT1</v>
      </c>
      <c r="AO514" s="267">
        <f>IF(BS_CONTROLE[[#This Row],[SUB]]=0, "-", BS_CONTROLE[[#This Row],[SUB]])</f>
        <v>74</v>
      </c>
      <c r="AP514" s="268">
        <f>IF(BS_CONTROLE[[#This Row],[KM - Inicio]]=0, "-", BS_CONTROLE[[#This Row],[KM - Inicio]])</f>
        <v>403.13200000000001</v>
      </c>
      <c r="AQ514" s="268" t="str">
        <f>IF(BS_CONTROLE[[#This Row],[KM - Fim]]=0, "-", BS_CONTROLE[[#This Row],[KM - Fim]])</f>
        <v>-</v>
      </c>
      <c r="AR514" s="284">
        <v>0</v>
      </c>
      <c r="AS514" s="284">
        <v>0</v>
      </c>
      <c r="AT514" s="284">
        <v>0</v>
      </c>
      <c r="AU514" s="285"/>
      <c r="AV514" s="285"/>
      <c r="AW514" s="285"/>
      <c r="AX514" s="175"/>
      <c r="AY514" s="288">
        <f>IF(D514="","*",IFERROR(IF(ISODD(COUNT(AS514:AX514)),"ERRO",SUM((AT514-AS514),(AV514-AU514),(AX514-AW514))),"ERRO"))</f>
        <v>0</v>
      </c>
      <c r="AZ514" s="156"/>
      <c r="BA514" s="176">
        <v>0</v>
      </c>
      <c r="BB514" s="172" t="str">
        <f>IFERROR(_xlfn.XLOOKUP(AI514, BS_ATIVIDADE[ATIVIDADE],BS_ATIVIDADE[UNIDADE] ), "*")</f>
        <v>Nº DE SOLDA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4" s="157" t="str">
        <f>IFERROR(_xlfn.XLOOKUP(AO514, BASE_MAPA!$E$2:$E$359, BASE_MAPA!$J$2:$J$359), "ERRO")</f>
        <v>MARCO INICIAL - ALTO ARAGUAIA</v>
      </c>
      <c r="BF514" s="269" t="str">
        <f>IF(BS_CONTROLE[[#This Row],[Responsavel pelo boletim]]=0, "-", BS_CONTROLE[[#This Row],[Responsavel pelo boletim]])</f>
        <v>Elson</v>
      </c>
      <c r="BG514" s="177"/>
      <c r="BH514" s="16">
        <v>0</v>
      </c>
      <c r="BI514" s="178"/>
      <c r="BJ514" s="336" t="s">
        <v>1968</v>
      </c>
      <c r="BK514" s="336" t="s">
        <v>1968</v>
      </c>
      <c r="BL514" s="177"/>
      <c r="BM514" s="173" t="s">
        <v>635</v>
      </c>
      <c r="BN514" s="173" t="s">
        <v>664</v>
      </c>
      <c r="BO514" s="203" t="s">
        <v>716</v>
      </c>
      <c r="BP514" s="336" t="s">
        <v>1968</v>
      </c>
      <c r="BQ514" s="12" t="str">
        <f>IF(AND(BR514&lt;1,BS514&lt;1),"Produção e Intervalo",IF(BR514&lt;1,"Intervalo",IF(BS514&lt;1,"Produção","Aderente")))</f>
        <v>Produção e Intervalo</v>
      </c>
      <c r="BR514" s="18">
        <f>IF(OR(B514="",F514=""),"*",AY514/P514)</f>
        <v>0</v>
      </c>
      <c r="BS514" s="18">
        <f>IF(OR(B514="",F514=""),"*",BA514/Q514)</f>
        <v>0</v>
      </c>
      <c r="BT514" s="212" t="str">
        <f>IF(BN514="","",SUBSTITUTE(BM514," ","")&amp;SUBSTITUTE(BN514," ",""))</f>
        <v>SuperExecução</v>
      </c>
    </row>
    <row r="515" spans="1:72">
      <c r="A515" s="161"/>
      <c r="B515" s="162"/>
      <c r="C515" s="342" t="str">
        <f>IF(BS_CONTROLE[[#This Row],[DATA]]="","",WEEKNUM(BS_CONTROLE[[#This Row],[DATA]]))</f>
        <v/>
      </c>
      <c r="D515" s="51"/>
      <c r="E515" s="338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>IF(D515="","*",IFERROR(IF(ISODD(COUNT(AS515:AX515)),"ERRO",SUM((AT515-AS515),(AV515-AU515),(AX515-AW515))),"ERRO"))</f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12" t="str">
        <f>IF(BN515="","",SUBSTITUTE(BM515," ","")&amp;SUBSTITUTE(BN515," ",""))</f>
        <v/>
      </c>
    </row>
    <row r="516" spans="1:72">
      <c r="A516" s="161" t="str">
        <f t="shared" si="36"/>
        <v>MARCOS (TF-520)</v>
      </c>
      <c r="B516" s="162">
        <v>46053</v>
      </c>
      <c r="C516" s="342">
        <f>IF(BS_CONTROLE[[#This Row],[DATA]]="","",WEEKNUM(BS_CONTROLE[[#This Row],[DATA]]))</f>
        <v>5</v>
      </c>
      <c r="D516" s="51" t="s">
        <v>1106</v>
      </c>
      <c r="E516" s="338"/>
      <c r="F516" s="166" t="s">
        <v>971</v>
      </c>
      <c r="G516" s="154" t="str">
        <f>IF(D516="","*",VLOOKUP(F516,BS_ATIVIDADE[#All],3,FALSE))</f>
        <v>SOLDA</v>
      </c>
      <c r="H516" s="193" t="str" cm="1">
        <f t="array" ref="H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516" s="158" t="s">
        <v>613</v>
      </c>
      <c r="J516" s="219">
        <v>74</v>
      </c>
      <c r="K516" s="219">
        <v>234.5</v>
      </c>
      <c r="L516" s="171" t="s">
        <v>613</v>
      </c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516" s="158">
        <v>0.375</v>
      </c>
      <c r="P516" s="158">
        <v>8.3333333333333329E-2</v>
      </c>
      <c r="Q516" s="171">
        <v>2</v>
      </c>
      <c r="R516" s="10" t="str">
        <f>IFERROR(_xlfn.XLOOKUP(F516, BS_ATIVIDADE[ATIVIDADE],BS_ATIVIDADE[UNIDADE] ), "*")</f>
        <v>Nº DE SOLDA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6" s="155" t="str">
        <f>IFERROR(_xlfn.XLOOKUP(J516, BASE_MAPA!$E$2:$E$359, BASE_MAPA!$J$2:$J$359), "ERRO")</f>
        <v>MARCO INICIAL - ALTO ARAGUAIA</v>
      </c>
      <c r="V516" s="282" t="s">
        <v>1286</v>
      </c>
      <c r="W516" s="335" t="s">
        <v>1311</v>
      </c>
      <c r="X516" s="205" t="s">
        <v>615</v>
      </c>
      <c r="Y516" s="153" t="s">
        <v>618</v>
      </c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PDM - SOLDA</v>
      </c>
      <c r="AJ516" s="9" t="str">
        <f>IF(D516="","*",VLOOKUP(AI516,BS_ATIVIDADE[#Data],3,FALSE))</f>
        <v>SOLDA</v>
      </c>
      <c r="AK516" s="283" t="str">
        <f>IF(BS_CONTROLE[[#This Row],[Local - Partida]]=0, "-", BS_CONTROLE[[#This Row],[Local - Partida]])</f>
        <v>TVI239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TVI-TJA</v>
      </c>
      <c r="AN516" s="283" t="str">
        <f>IF(BS_CONTROLE[[#This Row],[SB]]=0, "-", BS_CONTROLE[[#This Row],[SB]])</f>
        <v>TVI239</v>
      </c>
      <c r="AO516" s="267">
        <f>IF(BS_CONTROLE[[#This Row],[SUB]]=0, "-", BS_CONTROLE[[#This Row],[SUB]])</f>
        <v>74</v>
      </c>
      <c r="AP516" s="268">
        <f>IF(BS_CONTROLE[[#This Row],[KM - Inicio]]=0, "-", BS_CONTROLE[[#This Row],[KM - Inicio]])</f>
        <v>234.5</v>
      </c>
      <c r="AQ516" s="268" t="str">
        <f>IF(BS_CONTROLE[[#This Row],[KM - Fim]]=0, "-", BS_CONTROLE[[#This Row],[KM - Fim]])</f>
        <v>-</v>
      </c>
      <c r="AR516" s="284">
        <v>0</v>
      </c>
      <c r="AS516" s="284">
        <v>0</v>
      </c>
      <c r="AT516" s="284">
        <v>0</v>
      </c>
      <c r="AU516" s="285"/>
      <c r="AV516" s="285"/>
      <c r="AW516" s="285"/>
      <c r="AX516" s="175"/>
      <c r="AY516" s="288">
        <f>IF(D516="","*",IFERROR(IF(ISODD(COUNT(AS516:AX516)),"ERRO",SUM((AT516-AS516),(AV516-AU516),(AX516-AW516))),"ERRO"))</f>
        <v>0</v>
      </c>
      <c r="AZ516" s="156"/>
      <c r="BA516" s="176">
        <v>0</v>
      </c>
      <c r="BB516" s="172" t="str">
        <f>IFERROR(_xlfn.XLOOKUP(AI516, BS_ATIVIDADE[ATIVIDADE],BS_ATIVIDADE[UNIDADE] ), "*")</f>
        <v>Nº DE SOLDA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6" s="157" t="str">
        <f>IFERROR(_xlfn.XLOOKUP(AO516, BASE_MAPA!$E$2:$E$359, BASE_MAPA!$J$2:$J$359), "ERRO")</f>
        <v>MARCO INICIAL - ALTO ARAGUAIA</v>
      </c>
      <c r="BF516" s="269" t="str">
        <f>IF(BS_CONTROLE[[#This Row],[Responsavel pelo boletim]]=0, "-", BS_CONTROLE[[#This Row],[Responsavel pelo boletim]])</f>
        <v>Herbert</v>
      </c>
      <c r="BG516" s="177"/>
      <c r="BH516" s="16">
        <v>0</v>
      </c>
      <c r="BI516" s="178"/>
      <c r="BJ516" s="336" t="s">
        <v>1968</v>
      </c>
      <c r="BK516" s="336" t="s">
        <v>1969</v>
      </c>
      <c r="BL516" s="177"/>
      <c r="BM516" s="173" t="s">
        <v>635</v>
      </c>
      <c r="BN516" s="173" t="s">
        <v>664</v>
      </c>
      <c r="BO516" s="203" t="s">
        <v>716</v>
      </c>
      <c r="BP516" s="336" t="s">
        <v>1969</v>
      </c>
      <c r="BQ516" s="12" t="str">
        <f>IF(AND(BR516&lt;1,BS516&lt;1),"Produção e Intervalo",IF(BR516&lt;1,"Intervalo",IF(BS516&lt;1,"Produção","Aderente")))</f>
        <v>Produção e Intervalo</v>
      </c>
      <c r="BR516" s="18">
        <f>IF(OR(B516="",F516=""),"*",AY516/P516)</f>
        <v>0</v>
      </c>
      <c r="BS516" s="18">
        <f>IF(OR(B516="",F516=""),"*",BA516/Q516)</f>
        <v>0</v>
      </c>
      <c r="BT516" s="212" t="str">
        <f>IF(BN516="","",SUBSTITUTE(BM516," ","")&amp;SUBSTITUTE(BN516," ",""))</f>
        <v>SuperExecução</v>
      </c>
    </row>
    <row r="517" spans="1:72">
      <c r="A517" s="161"/>
      <c r="B517" s="162"/>
      <c r="C517" s="342" t="str">
        <f>IF(BS_CONTROLE[[#This Row],[DATA]]="","",WEEKNUM(BS_CONTROLE[[#This Row],[DATA]]))</f>
        <v/>
      </c>
      <c r="D517" s="51"/>
      <c r="E517" s="338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0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>IF(D517="","*",IFERROR(IF(ISODD(COUNT(AS517:AX517)),"ERRO",SUM((AT517-AS517),(AV517-AU517),(AX517-AW517))),"ERRO"))</f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12" t="str">
        <f>IF(BN517="","",SUBSTITUTE(BM517," ","")&amp;SUBSTITUTE(BN517," ",""))</f>
        <v/>
      </c>
    </row>
    <row r="518" spans="1:72" ht="23.25">
      <c r="A518" s="161" t="str">
        <f t="shared" si="36"/>
        <v>A66</v>
      </c>
      <c r="B518" s="162">
        <v>46053</v>
      </c>
      <c r="C518" s="342">
        <f>IF(BS_CONTROLE[[#This Row],[DATA]]="","",WEEKNUM(BS_CONTROLE[[#This Row],[DATA]]))</f>
        <v>5</v>
      </c>
      <c r="D518" s="51" t="s">
        <v>1970</v>
      </c>
      <c r="E518" s="338"/>
      <c r="F518" s="166" t="s">
        <v>862</v>
      </c>
      <c r="G518" s="154" t="str">
        <f>IF(D518="","*",VLOOKUP(F518,BS_ATIVIDADE[#All],3,FALSE))</f>
        <v>OUTROS</v>
      </c>
      <c r="H518" s="158" t="s">
        <v>1290</v>
      </c>
      <c r="I518" s="158" t="s">
        <v>206</v>
      </c>
      <c r="J518" s="219">
        <v>74</v>
      </c>
      <c r="K518" s="219">
        <v>1</v>
      </c>
      <c r="L518" s="171">
        <v>24.8</v>
      </c>
      <c r="M518" s="193" t="s">
        <v>1971</v>
      </c>
      <c r="N518" s="193" t="s">
        <v>1972</v>
      </c>
      <c r="O518" s="158">
        <v>0.33333333333333331</v>
      </c>
      <c r="P518" s="158">
        <v>4.1666666666666664E-2</v>
      </c>
      <c r="Q518" s="171">
        <v>1</v>
      </c>
      <c r="R518" s="10" t="str">
        <f>IFERROR(_xlfn.XLOOKUP(F518, BS_ATIVIDADE[ATIVIDADE],BS_ATIVIDADE[UNIDADE] ), "*")</f>
        <v>BINÁRIO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8" s="155" t="str">
        <f>IFERROR(_xlfn.XLOOKUP(J518, BASE_MAPA!$E$2:$E$359, BASE_MAPA!$J$2:$J$359), "ERRO")</f>
        <v>MARCO INICIAL - ALTO ARAGUAIA</v>
      </c>
      <c r="V518" s="282" t="s">
        <v>1286</v>
      </c>
      <c r="W518" s="335" t="s">
        <v>1973</v>
      </c>
      <c r="X518" s="205" t="s">
        <v>615</v>
      </c>
      <c r="Y518" s="153" t="s">
        <v>618</v>
      </c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INSPEÇÃO AUTO DE LINHA</v>
      </c>
      <c r="AJ518" s="9" t="str">
        <f>IF(D518="","*",VLOOKUP(AI518,BS_ATIVIDADE[#Data],3,FALSE))</f>
        <v>OUTROS</v>
      </c>
      <c r="AK518" s="283" t="str">
        <f>IF(BS_CONTROLE[[#This Row],[Local - Partida]]=0, "-", BS_CONTROLE[[#This Row],[Local - Partida]])</f>
        <v>TMI</v>
      </c>
      <c r="AL518" s="283" t="str">
        <f>IF(BS_CONTROLE[[#This Row],[Local - Encerramento]]=0, "-", BS_CONTROLE[[#This Row],[Local - Encerramento]])</f>
        <v>TAP</v>
      </c>
      <c r="AM518" s="283" t="str">
        <f>IF(BS_CONTROLE[[#This Row],[Entre - Estações]]=0, "-", BS_CONTROLE[[#This Row],[Entre - Estações]])</f>
        <v>TMI-TAP</v>
      </c>
      <c r="AN518" s="283" t="str">
        <f>IF(BS_CONTROLE[[#This Row],[SB]]=0, "-", BS_CONTROLE[[#This Row],[SB]])</f>
        <v>TMITAP</v>
      </c>
      <c r="AO518" s="267">
        <f>IF(BS_CONTROLE[[#This Row],[SUB]]=0, "-", BS_CONTROLE[[#This Row],[SUB]])</f>
        <v>74</v>
      </c>
      <c r="AP518" s="268">
        <f>IF(BS_CONTROLE[[#This Row],[KM - Inicio]]=0, "-", BS_CONTROLE[[#This Row],[KM - Inicio]])</f>
        <v>1</v>
      </c>
      <c r="AQ518" s="268">
        <f>IF(BS_CONTROLE[[#This Row],[KM - Fim]]=0, "-", BS_CONTROLE[[#This Row],[KM - Fim]])</f>
        <v>24.8</v>
      </c>
      <c r="AR518" s="284">
        <v>0.41875000000000001</v>
      </c>
      <c r="AS518" s="284">
        <v>0</v>
      </c>
      <c r="AT518" s="284">
        <v>0</v>
      </c>
      <c r="AU518" s="285"/>
      <c r="AV518" s="285"/>
      <c r="AW518" s="285"/>
      <c r="AX518" s="175"/>
      <c r="AY518" s="288">
        <f>IF(D518="","*",IFERROR(IF(ISODD(COUNT(AS518:AX518)),"ERRO",SUM((AT518-AS518),(AV518-AU518),(AX518-AW518))),"ERRO"))</f>
        <v>0</v>
      </c>
      <c r="AZ518" s="156"/>
      <c r="BA518" s="176">
        <v>0</v>
      </c>
      <c r="BB518" s="172" t="str">
        <f>IFERROR(_xlfn.XLOOKUP(AI518, BS_ATIVIDADE[ATIVIDADE],BS_ATIVIDADE[UNIDADE] ), "*")</f>
        <v>BINÁRIO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8" s="157" t="str">
        <f>IFERROR(_xlfn.XLOOKUP(AO518, BASE_MAPA!$E$2:$E$359, BASE_MAPA!$J$2:$J$359), "ERRO")</f>
        <v>MARCO INICIAL - ALTO ARAGUAIA</v>
      </c>
      <c r="BF518" s="269" t="str">
        <f>IF(BS_CONTROLE[[#This Row],[Responsavel pelo boletim]]=0, "-", BS_CONTROLE[[#This Row],[Responsavel pelo boletim]])</f>
        <v>Herbert</v>
      </c>
      <c r="BG518" s="177"/>
      <c r="BH518" s="16">
        <v>0</v>
      </c>
      <c r="BI518" s="178"/>
      <c r="BJ518" s="336" t="s">
        <v>1974</v>
      </c>
      <c r="BK518" s="336" t="s">
        <v>1974</v>
      </c>
      <c r="BL518" s="177"/>
      <c r="BM518" s="173" t="s">
        <v>634</v>
      </c>
      <c r="BN518" s="173" t="s">
        <v>663</v>
      </c>
      <c r="BO518" s="203" t="s">
        <v>725</v>
      </c>
      <c r="BP518" s="336" t="s">
        <v>1974</v>
      </c>
      <c r="BQ518" s="12" t="str">
        <f>IF(AND(BR518&lt;1,BS518&lt;1),"Produção e Intervalo",IF(BR518&lt;1,"Intervalo",IF(BS518&lt;1,"Produção","Aderente")))</f>
        <v>Produção e Intervalo</v>
      </c>
      <c r="BR518" s="18">
        <f>IF(OR(B518="",F518=""),"*",AY518/P518)</f>
        <v>0</v>
      </c>
      <c r="BS518" s="18">
        <f>IF(OR(B518="",F518=""),"*",BA518/Q518)</f>
        <v>0</v>
      </c>
      <c r="BT518" s="212" t="str">
        <f>IF(BN518="","",SUBSTITUTE(BM518," ","")&amp;SUBSTITUTE(BN518," ",""))</f>
        <v>CCOCirculaçãoIntervaloOportunidade</v>
      </c>
    </row>
    <row r="519" spans="1:72">
      <c r="A519" s="161"/>
      <c r="B519" s="162"/>
      <c r="C519" s="342" t="str">
        <f>IF(BS_CONTROLE[[#This Row],[DATA]]="","",WEEKNUM(BS_CONTROLE[[#This Row],[DATA]]))</f>
        <v/>
      </c>
      <c r="D519" s="51"/>
      <c r="E519" s="338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0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>IF(D519="","*",IFERROR(IF(ISODD(COUNT(AS519:AX519)),"ERRO",SUM((AT519-AS519),(AV519-AU519),(AX519-AW519))),"ERRO"))</f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12" t="str">
        <f>IF(BN519="","",SUBSTITUTE(BM519," ","")&amp;SUBSTITUTE(BN519," ",""))</f>
        <v/>
      </c>
    </row>
    <row r="520" spans="1:72">
      <c r="A520" s="161" t="str">
        <f t="shared" si="36"/>
        <v/>
      </c>
      <c r="B520" s="162"/>
      <c r="C520" s="342" t="str">
        <f>IF(BS_CONTROLE[[#This Row],[DATA]]="","",WEEKNUM(BS_CONTROLE[[#This Row],[DATA]]))</f>
        <v/>
      </c>
      <c r="D520" s="51"/>
      <c r="E520" s="338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0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>IF(D520="","*",IFERROR(IF(ISODD(COUNT(AS520:AX520)),"ERRO",SUM((AT520-AS520),(AV520-AU520),(AX520-AW520))),"ERRO"))</f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12" t="str">
        <f>IF(BN520="","",SUBSTITUTE(BM520," ","")&amp;SUBSTITUTE(BN520," ",""))</f>
        <v/>
      </c>
    </row>
    <row r="521" spans="1:72">
      <c r="A521" s="161" t="str">
        <f t="shared" si="36"/>
        <v/>
      </c>
      <c r="B521" s="162"/>
      <c r="C521" s="342" t="str">
        <f>IF(BS_CONTROLE[[#This Row],[DATA]]="","",WEEKNUM(BS_CONTROLE[[#This Row],[DATA]]))</f>
        <v/>
      </c>
      <c r="D521" s="51"/>
      <c r="E521" s="338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0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>IF(D521="","*",IFERROR(IF(ISODD(COUNT(AS521:AX521)),"ERRO",SUM((AT521-AS521),(AV521-AU521),(AX521-AW521))),"ERRO"))</f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12" t="str">
        <f>IF(BN521="","",SUBSTITUTE(BM521," ","")&amp;SUBSTITUTE(BN521," ",""))</f>
        <v/>
      </c>
    </row>
    <row r="522" spans="1:72">
      <c r="A522" s="161" t="str">
        <f t="shared" si="36"/>
        <v/>
      </c>
      <c r="B522" s="162"/>
      <c r="C522" s="342" t="str">
        <f>IF(BS_CONTROLE[[#This Row],[DATA]]="","",WEEKNUM(BS_CONTROLE[[#This Row],[DATA]]))</f>
        <v/>
      </c>
      <c r="D522" s="51"/>
      <c r="E522" s="338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0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>IF(D522="","*",IFERROR(IF(ISODD(COUNT(AS522:AX522)),"ERRO",SUM((AT522-AS522),(AV522-AU522),(AX522-AW522))),"ERRO"))</f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12" t="str">
        <f>IF(BN522="","",SUBSTITUTE(BM522," ","")&amp;SUBSTITUTE(BN522," ",""))</f>
        <v/>
      </c>
    </row>
    <row r="523" spans="1:72">
      <c r="A523" s="161"/>
      <c r="B523" s="162"/>
      <c r="C523" s="342" t="str">
        <f>IF(BS_CONTROLE[[#This Row],[DATA]]="","",WEEKNUM(BS_CONTROLE[[#This Row],[DATA]]))</f>
        <v/>
      </c>
      <c r="D523" s="51"/>
      <c r="E523" s="338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0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>IF(D523="","*",IFERROR(IF(ISODD(COUNT(AS523:AX523)),"ERRO",SUM((AT523-AS523),(AV523-AU523),(AX523-AW523))),"ERRO"))</f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12" t="str">
        <f>IF(BN523="","",SUBSTITUTE(BM523," ","")&amp;SUBSTITUTE(BN523," ",""))</f>
        <v/>
      </c>
    </row>
    <row r="524" spans="1:72">
      <c r="A524" s="161" t="str">
        <f t="shared" si="36"/>
        <v/>
      </c>
      <c r="B524" s="162"/>
      <c r="C524" s="342" t="str">
        <f>IF(BS_CONTROLE[[#This Row],[DATA]]="","",WEEKNUM(BS_CONTROLE[[#This Row],[DATA]]))</f>
        <v/>
      </c>
      <c r="D524" s="51"/>
      <c r="E524" s="338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0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>IF(D524="","*",IFERROR(IF(ISODD(COUNT(AS524:AX524)),"ERRO",SUM((AT524-AS524),(AV524-AU524),(AX524-AW524))),"ERRO"))</f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12" t="str">
        <f>IF(BN524="","",SUBSTITUTE(BM524," ","")&amp;SUBSTITUTE(BN524," ",""))</f>
        <v/>
      </c>
    </row>
    <row r="525" spans="1:72">
      <c r="A525" s="161"/>
      <c r="B525" s="162"/>
      <c r="C525" s="342" t="str">
        <f>IF(BS_CONTROLE[[#This Row],[DATA]]="","",WEEKNUM(BS_CONTROLE[[#This Row],[DATA]]))</f>
        <v/>
      </c>
      <c r="D525" s="51"/>
      <c r="E525" s="338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0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>IF(D525="","*",IFERROR(IF(ISODD(COUNT(AS525:AX525)),"ERRO",SUM((AT525-AS525),(AV525-AU525),(AX525-AW525))),"ERRO"))</f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12" t="str">
        <f>IF(BN525="","",SUBSTITUTE(BM525," ","")&amp;SUBSTITUTE(BN525," ",""))</f>
        <v/>
      </c>
    </row>
    <row r="526" spans="1:72">
      <c r="A526" s="161" t="str">
        <f t="shared" si="36"/>
        <v/>
      </c>
      <c r="B526" s="162"/>
      <c r="C526" s="342" t="str">
        <f>IF(BS_CONTROLE[[#This Row],[DATA]]="","",WEEKNUM(BS_CONTROLE[[#This Row],[DATA]]))</f>
        <v/>
      </c>
      <c r="D526" s="51"/>
      <c r="E526" s="338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0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>IF(D526="","*",IFERROR(IF(ISODD(COUNT(AS526:AX526)),"ERRO",SUM((AT526-AS526),(AV526-AU526),(AX526-AW526))),"ERRO"))</f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12" t="str">
        <f>IF(BN526="","",SUBSTITUTE(BM526," ","")&amp;SUBSTITUTE(BN526," ",""))</f>
        <v/>
      </c>
    </row>
    <row r="527" spans="1:72">
      <c r="A527" s="161"/>
      <c r="B527" s="162"/>
      <c r="C527" s="342" t="str">
        <f>IF(BS_CONTROLE[[#This Row],[DATA]]="","",WEEKNUM(BS_CONTROLE[[#This Row],[DATA]]))</f>
        <v/>
      </c>
      <c r="D527" s="51"/>
      <c r="E527" s="338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0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>IF(D527="","*",IFERROR(IF(ISODD(COUNT(AS527:AX527)),"ERRO",SUM((AT527-AS527),(AV527-AU527),(AX527-AW527))),"ERRO"))</f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12" t="str">
        <f>IF(BN527="","",SUBSTITUTE(BM527," ","")&amp;SUBSTITUTE(BN527," ",""))</f>
        <v/>
      </c>
    </row>
    <row r="528" spans="1:72">
      <c r="A528" s="161" t="str">
        <f t="shared" si="36"/>
        <v/>
      </c>
      <c r="B528" s="162"/>
      <c r="C528" s="342" t="str">
        <f>IF(BS_CONTROLE[[#This Row],[DATA]]="","",WEEKNUM(BS_CONTROLE[[#This Row],[DATA]]))</f>
        <v/>
      </c>
      <c r="D528" s="51"/>
      <c r="E528" s="338"/>
      <c r="F528" s="166"/>
      <c r="G528" s="154" t="str">
        <f>IF(D528="","*",VLOOKUP(F528,BS_ATIVIDADE[#All],3,FALSE))</f>
        <v>*</v>
      </c>
      <c r="H528" s="193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0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>IF(D528="","*",IFERROR(IF(ISODD(COUNT(AS528:AX528)),"ERRO",SUM((AT528-AS528),(AV528-AU528),(AX528-AW528))),"ERRO"))</f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12" t="str">
        <f>IF(BN528="","",SUBSTITUTE(BM528," ","")&amp;SUBSTITUTE(BN528," ",""))</f>
        <v/>
      </c>
    </row>
    <row r="529" spans="1:72">
      <c r="A529" s="161"/>
      <c r="B529" s="162"/>
      <c r="C529" s="342" t="str">
        <f>IF(BS_CONTROLE[[#This Row],[DATA]]="","",WEEKNUM(BS_CONTROLE[[#This Row],[DATA]]))</f>
        <v/>
      </c>
      <c r="D529" s="51"/>
      <c r="E529" s="338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05"/>
      <c r="Y529" s="173"/>
      <c r="Z529" s="173"/>
      <c r="AA529" s="171"/>
      <c r="AB529" s="70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>IF(D529="","*",IFERROR(IF(ISODD(COUNT(AS529:AX529)),"ERRO",SUM((AT529-AS529),(AV529-AU529),(AX529-AW529))),"ERRO"))</f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12" t="str">
        <f>IF(BN529="","",SUBSTITUTE(BM529," ","")&amp;SUBSTITUTE(BN529," ",""))</f>
        <v/>
      </c>
    </row>
    <row r="530" spans="1:72">
      <c r="A530" s="161" t="str">
        <f t="shared" si="36"/>
        <v/>
      </c>
      <c r="B530" s="162"/>
      <c r="C530" s="342" t="str">
        <f>IF(BS_CONTROLE[[#This Row],[DATA]]="","",WEEKNUM(BS_CONTROLE[[#This Row],[DATA]]))</f>
        <v/>
      </c>
      <c r="D530" s="51"/>
      <c r="E530" s="338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05"/>
      <c r="Y530" s="173"/>
      <c r="Z530" s="173"/>
      <c r="AA530" s="171"/>
      <c r="AB530" s="70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>IF(D530="","*",IFERROR(IF(ISODD(COUNT(AS530:AX530)),"ERRO",SUM((AT530-AS530),(AV530-AU530),(AX530-AW530))),"ERRO"))</f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12" t="str">
        <f>IF(BN530="","",SUBSTITUTE(BM530," ","")&amp;SUBSTITUTE(BN530," ",""))</f>
        <v/>
      </c>
    </row>
    <row r="531" spans="1:72">
      <c r="A531" s="161"/>
      <c r="B531" s="162"/>
      <c r="C531" s="342" t="str">
        <f>IF(BS_CONTROLE[[#This Row],[DATA]]="","",WEEKNUM(BS_CONTROLE[[#This Row],[DATA]]))</f>
        <v/>
      </c>
      <c r="D531" s="205"/>
      <c r="E531" s="338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05"/>
      <c r="Y531" s="173"/>
      <c r="Z531" s="173"/>
      <c r="AA531" s="171"/>
      <c r="AB531" s="70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>IF(D531="","*",IFERROR(IF(ISODD(COUNT(AS531:AX531)),"ERRO",SUM((AT531-AS531),(AV531-AU531),(AX531-AW531))),"ERRO"))</f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12" t="str">
        <f>IF(BN531="","",SUBSTITUTE(BM531," ","")&amp;SUBSTITUTE(BN531," ",""))</f>
        <v/>
      </c>
    </row>
    <row r="532" spans="1:72">
      <c r="A532" s="161" t="str">
        <f t="shared" si="36"/>
        <v/>
      </c>
      <c r="B532" s="162"/>
      <c r="C532" s="342" t="str">
        <f>IF(BS_CONTROLE[[#This Row],[DATA]]="","",WEEKNUM(BS_CONTROLE[[#This Row],[DATA]]))</f>
        <v/>
      </c>
      <c r="D532" s="205"/>
      <c r="E532" s="343"/>
      <c r="F532" s="166"/>
      <c r="G532" s="154" t="str">
        <f>IF(D532="","*",VLOOKUP(F532,BS_ATIVIDADE[#All],3,FALSE))</f>
        <v>*</v>
      </c>
      <c r="H532" s="158"/>
      <c r="I532" s="158"/>
      <c r="J532" s="219"/>
      <c r="K532" s="219"/>
      <c r="L532" s="171"/>
      <c r="M532" s="19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9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8"/>
      <c r="P532" s="158"/>
      <c r="Q532" s="171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5" t="str">
        <f>IFERROR(_xlfn.XLOOKUP(J532, BASE_MAPA!$E$2:$E$359, BASE_MAPA!$J$2:$J$359), "ERRO")</f>
        <v>ERRO</v>
      </c>
      <c r="V532" s="282"/>
      <c r="W532" s="335"/>
      <c r="X532" s="205"/>
      <c r="Y532" s="173"/>
      <c r="Z532" s="173"/>
      <c r="AA532" s="171">
        <v>1</v>
      </c>
      <c r="AB532" s="70" t="s">
        <v>611</v>
      </c>
      <c r="AC532" s="156"/>
      <c r="AD532" s="158"/>
      <c r="AE532" s="171"/>
      <c r="AF532" s="171"/>
      <c r="AG532" s="171"/>
      <c r="AH532" s="174"/>
      <c r="AI532" s="166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3" t="str">
        <f>IF(BS_CONTROLE[[#This Row],[Local - Partida]]=0, "-", BS_CONTROLE[[#This Row],[Local - Partida]])</f>
        <v>-</v>
      </c>
      <c r="AL532" s="283" t="str">
        <f>IF(BS_CONTROLE[[#This Row],[Local - Encerramento]]=0, "-", BS_CONTROLE[[#This Row],[Local - Encerramento]])</f>
        <v>-</v>
      </c>
      <c r="AM532" s="283" t="str">
        <f>IF(BS_CONTROLE[[#This Row],[Entre - Estações]]=0, "-", BS_CONTROLE[[#This Row],[Entre - Estações]])</f>
        <v>-</v>
      </c>
      <c r="AN532" s="283" t="str">
        <f>IF(BS_CONTROLE[[#This Row],[SB]]=0, "-", BS_CONTROLE[[#This Row],[SB]])</f>
        <v>-</v>
      </c>
      <c r="AO532" s="267" t="str">
        <f>IF(BS_CONTROLE[[#This Row],[SUB]]=0, "-", BS_CONTROLE[[#This Row],[SUB]])</f>
        <v>-</v>
      </c>
      <c r="AP532" s="268" t="str">
        <f>IF(BS_CONTROLE[[#This Row],[KM - Inicio]]=0, "-", BS_CONTROLE[[#This Row],[KM - Inicio]])</f>
        <v>-</v>
      </c>
      <c r="AQ532" s="268" t="str">
        <f>IF(BS_CONTROLE[[#This Row],[KM - Fim]]=0, "-", BS_CONTROLE[[#This Row],[KM - Fim]])</f>
        <v>-</v>
      </c>
      <c r="AR532" s="284"/>
      <c r="AS532" s="284"/>
      <c r="AT532" s="284"/>
      <c r="AU532" s="344"/>
      <c r="AV532" s="344"/>
      <c r="AW532" s="344"/>
      <c r="AX532" s="345"/>
      <c r="AY532" s="288" t="str">
        <f>IF(D532="","*",IFERROR(IF(ISODD(COUNT(AS532:AX532)),"ERRO",SUM((AT532-AS532),(AV532-AU532),(AX532-AW532))),"ERRO"))</f>
        <v>*</v>
      </c>
      <c r="AZ532" s="156"/>
      <c r="BA532" s="340"/>
      <c r="BB532" s="172" t="str">
        <f>IFERROR(_xlfn.XLOOKUP(AI532, BS_ATIVIDADE[ATIVIDADE],BS_ATIVIDADE[UNIDADE] ), "*")</f>
        <v>*</v>
      </c>
      <c r="BC532" s="27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7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7" t="str">
        <f>IFERROR(_xlfn.XLOOKUP(AO532, BASE_MAPA!$E$2:$E$359, BASE_MAPA!$J$2:$J$359), "ERRO")</f>
        <v>ERRO</v>
      </c>
      <c r="BF532" s="269" t="str">
        <f>IF(BS_CONTROLE[[#This Row],[Responsavel pelo boletim]]=0, "-", BS_CONTROLE[[#This Row],[Responsavel pelo boletim]])</f>
        <v>-</v>
      </c>
      <c r="BG532" s="177"/>
      <c r="BH532" s="346"/>
      <c r="BI532" s="347"/>
      <c r="BJ532" s="348"/>
      <c r="BK532" s="341"/>
      <c r="BL532" s="177"/>
      <c r="BM532" s="173"/>
      <c r="BN532" s="173"/>
      <c r="BO532" s="203"/>
      <c r="BP532" s="341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12" t="str">
        <f>IF(BN532="","",SUBSTITUTE(BM532," ","")&amp;SUBSTITUTE(BN532," ",""))</f>
        <v/>
      </c>
    </row>
    <row r="533" spans="1:72">
      <c r="A533" s="161"/>
      <c r="B533" s="162"/>
      <c r="C533" s="342" t="str">
        <f>IF(BS_CONTROLE[[#This Row],[DATA]]="","",WEEKNUM(BS_CONTROLE[[#This Row],[DATA]]))</f>
        <v/>
      </c>
      <c r="D533" s="205"/>
      <c r="E533" s="343"/>
      <c r="F533" s="166"/>
      <c r="G533" s="154" t="str">
        <f>IF(D533="","*",VLOOKUP(F533,BS_ATIVIDADE[#All],3,FALSE))</f>
        <v>*</v>
      </c>
      <c r="H533" s="158"/>
      <c r="I533" s="158"/>
      <c r="J533" s="219"/>
      <c r="K533" s="219"/>
      <c r="L533" s="171"/>
      <c r="M533" s="19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9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8"/>
      <c r="P533" s="158"/>
      <c r="Q533" s="171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5" t="str">
        <f>IFERROR(_xlfn.XLOOKUP(J533, BASE_MAPA!$E$2:$E$359, BASE_MAPA!$J$2:$J$359), "ERRO")</f>
        <v>ERRO</v>
      </c>
      <c r="V533" s="282"/>
      <c r="W533" s="335"/>
      <c r="X533" s="205"/>
      <c r="Y533" s="173"/>
      <c r="Z533" s="173"/>
      <c r="AA533" s="171"/>
      <c r="AB533" s="70"/>
      <c r="AC533" s="156"/>
      <c r="AD533" s="158"/>
      <c r="AE533" s="171"/>
      <c r="AF533" s="171"/>
      <c r="AG533" s="171"/>
      <c r="AH533" s="174"/>
      <c r="AI533" s="166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3" t="str">
        <f>IF(BS_CONTROLE[[#This Row],[Local - Partida]]=0, "-", BS_CONTROLE[[#This Row],[Local - Partida]])</f>
        <v>-</v>
      </c>
      <c r="AL533" s="283" t="str">
        <f>IF(BS_CONTROLE[[#This Row],[Local - Encerramento]]=0, "-", BS_CONTROLE[[#This Row],[Local - Encerramento]])</f>
        <v>-</v>
      </c>
      <c r="AM533" s="283" t="str">
        <f>IF(BS_CONTROLE[[#This Row],[Entre - Estações]]=0, "-", BS_CONTROLE[[#This Row],[Entre - Estações]])</f>
        <v>-</v>
      </c>
      <c r="AN533" s="283" t="str">
        <f>IF(BS_CONTROLE[[#This Row],[SB]]=0, "-", BS_CONTROLE[[#This Row],[SB]])</f>
        <v>-</v>
      </c>
      <c r="AO533" s="267" t="str">
        <f>IF(BS_CONTROLE[[#This Row],[SUB]]=0, "-", BS_CONTROLE[[#This Row],[SUB]])</f>
        <v>-</v>
      </c>
      <c r="AP533" s="268" t="str">
        <f>IF(BS_CONTROLE[[#This Row],[KM - Inicio]]=0, "-", BS_CONTROLE[[#This Row],[KM - Inicio]])</f>
        <v>-</v>
      </c>
      <c r="AQ533" s="268" t="str">
        <f>IF(BS_CONTROLE[[#This Row],[KM - Fim]]=0, "-", BS_CONTROLE[[#This Row],[KM - Fim]])</f>
        <v>-</v>
      </c>
      <c r="AR533" s="284"/>
      <c r="AS533" s="284"/>
      <c r="AT533" s="284"/>
      <c r="AU533" s="344"/>
      <c r="AV533" s="344"/>
      <c r="AW533" s="344"/>
      <c r="AX533" s="345"/>
      <c r="AY533" s="288" t="str">
        <f>IF(D533="","*",IFERROR(IF(ISODD(COUNT(AS533:AX533)),"ERRO",SUM((AT533-AS533),(AV533-AU533),(AX533-AW533))),"ERRO"))</f>
        <v>*</v>
      </c>
      <c r="AZ533" s="156"/>
      <c r="BA533" s="340"/>
      <c r="BB533" s="172" t="str">
        <f>IFERROR(_xlfn.XLOOKUP(AI533, BS_ATIVIDADE[ATIVIDADE],BS_ATIVIDADE[UNIDADE] ), "*")</f>
        <v>*</v>
      </c>
      <c r="BC533" s="27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7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7" t="str">
        <f>IFERROR(_xlfn.XLOOKUP(AO533, BASE_MAPA!$E$2:$E$359, BASE_MAPA!$J$2:$J$359), "ERRO")</f>
        <v>ERRO</v>
      </c>
      <c r="BF533" s="269" t="str">
        <f>IF(BS_CONTROLE[[#This Row],[Responsavel pelo boletim]]=0, "-", BS_CONTROLE[[#This Row],[Responsavel pelo boletim]])</f>
        <v>-</v>
      </c>
      <c r="BG533" s="177"/>
      <c r="BH533" s="346"/>
      <c r="BI533" s="347"/>
      <c r="BJ533" s="348"/>
      <c r="BK533" s="341"/>
      <c r="BL533" s="177"/>
      <c r="BM533" s="173"/>
      <c r="BN533" s="173"/>
      <c r="BO533" s="203"/>
      <c r="BP533" s="341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12" t="str">
        <f>IF(BN533="","",SUBSTITUTE(BM533," ","")&amp;SUBSTITUTE(BN533," ",""))</f>
        <v/>
      </c>
    </row>
    <row r="534" spans="1:72">
      <c r="A534" s="161" t="str">
        <f t="shared" si="36"/>
        <v/>
      </c>
      <c r="B534" s="162"/>
      <c r="C534" s="342" t="str">
        <f>IF(BS_CONTROLE[[#This Row],[DATA]]="","",WEEKNUM(BS_CONTROLE[[#This Row],[DATA]]))</f>
        <v/>
      </c>
      <c r="D534" s="205"/>
      <c r="E534" s="343"/>
      <c r="F534" s="166"/>
      <c r="G534" s="154" t="str">
        <f>IF(D534="","*",VLOOKUP(F534,BS_ATIVIDADE[#All],3,FALSE))</f>
        <v>*</v>
      </c>
      <c r="H534" s="193"/>
      <c r="I534" s="158"/>
      <c r="J534" s="219"/>
      <c r="K534" s="219"/>
      <c r="L534" s="171"/>
      <c r="M534" s="19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9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8"/>
      <c r="P534" s="158"/>
      <c r="Q534" s="171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5" t="str">
        <f>IFERROR(_xlfn.XLOOKUP(J534, BASE_MAPA!$E$2:$E$359, BASE_MAPA!$J$2:$J$359), "ERRO")</f>
        <v>ERRO</v>
      </c>
      <c r="V534" s="282"/>
      <c r="W534" s="335"/>
      <c r="X534" s="205"/>
      <c r="Y534" s="173"/>
      <c r="Z534" s="173"/>
      <c r="AA534" s="171"/>
      <c r="AB534" s="70"/>
      <c r="AC534" s="156"/>
      <c r="AD534" s="158"/>
      <c r="AE534" s="171"/>
      <c r="AF534" s="171"/>
      <c r="AG534" s="171"/>
      <c r="AH534" s="174"/>
      <c r="AI534" s="166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3" t="str">
        <f>IF(BS_CONTROLE[[#This Row],[Local - Partida]]=0, "-", BS_CONTROLE[[#This Row],[Local - Partida]])</f>
        <v>-</v>
      </c>
      <c r="AL534" s="283" t="str">
        <f>IF(BS_CONTROLE[[#This Row],[Local - Encerramento]]=0, "-", BS_CONTROLE[[#This Row],[Local - Encerramento]])</f>
        <v>-</v>
      </c>
      <c r="AM534" s="283" t="str">
        <f>IF(BS_CONTROLE[[#This Row],[Entre - Estações]]=0, "-", BS_CONTROLE[[#This Row],[Entre - Estações]])</f>
        <v>-</v>
      </c>
      <c r="AN534" s="283" t="str">
        <f>IF(BS_CONTROLE[[#This Row],[SB]]=0, "-", BS_CONTROLE[[#This Row],[SB]])</f>
        <v>-</v>
      </c>
      <c r="AO534" s="267" t="str">
        <f>IF(BS_CONTROLE[[#This Row],[SUB]]=0, "-", BS_CONTROLE[[#This Row],[SUB]])</f>
        <v>-</v>
      </c>
      <c r="AP534" s="268" t="str">
        <f>IF(BS_CONTROLE[[#This Row],[KM - Inicio]]=0, "-", BS_CONTROLE[[#This Row],[KM - Inicio]])</f>
        <v>-</v>
      </c>
      <c r="AQ534" s="268" t="str">
        <f>IF(BS_CONTROLE[[#This Row],[KM - Fim]]=0, "-", BS_CONTROLE[[#This Row],[KM - Fim]])</f>
        <v>-</v>
      </c>
      <c r="AR534" s="284"/>
      <c r="AS534" s="284"/>
      <c r="AT534" s="284"/>
      <c r="AU534" s="344"/>
      <c r="AV534" s="344"/>
      <c r="AW534" s="344"/>
      <c r="AX534" s="345"/>
      <c r="AY534" s="288" t="str">
        <f>IF(D534="","*",IFERROR(IF(ISODD(COUNT(AS534:AX534)),"ERRO",SUM((AT534-AS534),(AV534-AU534),(AX534-AW534))),"ERRO"))</f>
        <v>*</v>
      </c>
      <c r="AZ534" s="156"/>
      <c r="BA534" s="340"/>
      <c r="BB534" s="172" t="str">
        <f>IFERROR(_xlfn.XLOOKUP(AI534, BS_ATIVIDADE[ATIVIDADE],BS_ATIVIDADE[UNIDADE] ), "*")</f>
        <v>*</v>
      </c>
      <c r="BC534" s="27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7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7" t="str">
        <f>IFERROR(_xlfn.XLOOKUP(AO534, BASE_MAPA!$E$2:$E$359, BASE_MAPA!$J$2:$J$359), "ERRO")</f>
        <v>ERRO</v>
      </c>
      <c r="BF534" s="269" t="str">
        <f>IF(BS_CONTROLE[[#This Row],[Responsavel pelo boletim]]=0, "-", BS_CONTROLE[[#This Row],[Responsavel pelo boletim]])</f>
        <v>-</v>
      </c>
      <c r="BG534" s="177"/>
      <c r="BH534" s="346"/>
      <c r="BI534" s="347"/>
      <c r="BJ534" s="348"/>
      <c r="BK534" s="341"/>
      <c r="BL534" s="177"/>
      <c r="BM534" s="173"/>
      <c r="BN534" s="173"/>
      <c r="BO534" s="203"/>
      <c r="BP534" s="341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12" t="str">
        <f>IF(BN534="","",SUBSTITUTE(BM534," ","")&amp;SUBSTITUTE(BN534," ",""))</f>
        <v/>
      </c>
    </row>
    <row r="535" spans="1:72">
      <c r="A535" s="161"/>
      <c r="B535" s="162"/>
      <c r="C535" s="342" t="str">
        <f>IF(BS_CONTROLE[[#This Row],[DATA]]="","",WEEKNUM(BS_CONTROLE[[#This Row],[DATA]]))</f>
        <v/>
      </c>
      <c r="D535" s="205"/>
      <c r="E535" s="343"/>
      <c r="F535" s="166"/>
      <c r="G535" s="154" t="str">
        <f>IF(D535="","*",VLOOKUP(F535,BS_ATIVIDADE[#All],3,FALSE))</f>
        <v>*</v>
      </c>
      <c r="H535" s="158"/>
      <c r="I535" s="158"/>
      <c r="J535" s="219"/>
      <c r="K535" s="219"/>
      <c r="L535" s="171"/>
      <c r="M535" s="19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9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8"/>
      <c r="P535" s="158"/>
      <c r="Q535" s="171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5" t="str">
        <f>IFERROR(_xlfn.XLOOKUP(J535, BASE_MAPA!$E$2:$E$359, BASE_MAPA!$J$2:$J$359), "ERRO")</f>
        <v>ERRO</v>
      </c>
      <c r="V535" s="282"/>
      <c r="W535" s="335"/>
      <c r="X535" s="205"/>
      <c r="Y535" s="173"/>
      <c r="Z535" s="173"/>
      <c r="AA535" s="171"/>
      <c r="AB535" s="70"/>
      <c r="AC535" s="156"/>
      <c r="AD535" s="158"/>
      <c r="AE535" s="171"/>
      <c r="AF535" s="171"/>
      <c r="AG535" s="171"/>
      <c r="AH535" s="174"/>
      <c r="AI535" s="166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3" t="str">
        <f>IF(BS_CONTROLE[[#This Row],[Local - Partida]]=0, "-", BS_CONTROLE[[#This Row],[Local - Partida]])</f>
        <v>-</v>
      </c>
      <c r="AL535" s="283" t="str">
        <f>IF(BS_CONTROLE[[#This Row],[Local - Encerramento]]=0, "-", BS_CONTROLE[[#This Row],[Local - Encerramento]])</f>
        <v>-</v>
      </c>
      <c r="AM535" s="283" t="str">
        <f>IF(BS_CONTROLE[[#This Row],[Entre - Estações]]=0, "-", BS_CONTROLE[[#This Row],[Entre - Estações]])</f>
        <v>-</v>
      </c>
      <c r="AN535" s="283" t="str">
        <f>IF(BS_CONTROLE[[#This Row],[SB]]=0, "-", BS_CONTROLE[[#This Row],[SB]])</f>
        <v>-</v>
      </c>
      <c r="AO535" s="267" t="str">
        <f>IF(BS_CONTROLE[[#This Row],[SUB]]=0, "-", BS_CONTROLE[[#This Row],[SUB]])</f>
        <v>-</v>
      </c>
      <c r="AP535" s="268" t="str">
        <f>IF(BS_CONTROLE[[#This Row],[KM - Inicio]]=0, "-", BS_CONTROLE[[#This Row],[KM - Inicio]])</f>
        <v>-</v>
      </c>
      <c r="AQ535" s="268" t="str">
        <f>IF(BS_CONTROLE[[#This Row],[KM - Fim]]=0, "-", BS_CONTROLE[[#This Row],[KM - Fim]])</f>
        <v>-</v>
      </c>
      <c r="AR535" s="284"/>
      <c r="AS535" s="284"/>
      <c r="AT535" s="284"/>
      <c r="AU535" s="344"/>
      <c r="AV535" s="344"/>
      <c r="AW535" s="344"/>
      <c r="AX535" s="345"/>
      <c r="AY535" s="288" t="str">
        <f>IF(D535="","*",IFERROR(IF(ISODD(COUNT(AS535:AX535)),"ERRO",SUM((AT535-AS535),(AV535-AU535),(AX535-AW535))),"ERRO"))</f>
        <v>*</v>
      </c>
      <c r="AZ535" s="156"/>
      <c r="BA535" s="340"/>
      <c r="BB535" s="172" t="str">
        <f>IFERROR(_xlfn.XLOOKUP(AI535, BS_ATIVIDADE[ATIVIDADE],BS_ATIVIDADE[UNIDADE] ), "*")</f>
        <v>*</v>
      </c>
      <c r="BC535" s="27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7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7" t="str">
        <f>IFERROR(_xlfn.XLOOKUP(AO535, BASE_MAPA!$E$2:$E$359, BASE_MAPA!$J$2:$J$359), "ERRO")</f>
        <v>ERRO</v>
      </c>
      <c r="BF535" s="269" t="str">
        <f>IF(BS_CONTROLE[[#This Row],[Responsavel pelo boletim]]=0, "-", BS_CONTROLE[[#This Row],[Responsavel pelo boletim]])</f>
        <v>-</v>
      </c>
      <c r="BG535" s="177"/>
      <c r="BH535" s="346"/>
      <c r="BI535" s="347"/>
      <c r="BJ535" s="348"/>
      <c r="BK535" s="341"/>
      <c r="BL535" s="177"/>
      <c r="BM535" s="173"/>
      <c r="BN535" s="173"/>
      <c r="BO535" s="203"/>
      <c r="BP535" s="341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12" t="str">
        <f>IF(BN535="","",SUBSTITUTE(BM535," ","")&amp;SUBSTITUTE(BN535," ",""))</f>
        <v/>
      </c>
    </row>
    <row r="536" spans="1:72">
      <c r="A536" s="161" t="str">
        <f t="shared" si="36"/>
        <v/>
      </c>
      <c r="B536" s="162"/>
      <c r="C536" s="342" t="str">
        <f>IF(BS_CONTROLE[[#This Row],[DATA]]="","",WEEKNUM(BS_CONTROLE[[#This Row],[DATA]]))</f>
        <v/>
      </c>
      <c r="D536" s="205"/>
      <c r="E536" s="343"/>
      <c r="F536" s="166"/>
      <c r="G536" s="154" t="str">
        <f>IF(D536="","*",VLOOKUP(F536,BS_ATIVIDADE[#All],3,FALSE))</f>
        <v>*</v>
      </c>
      <c r="H536" s="158"/>
      <c r="I536" s="158"/>
      <c r="J536" s="219"/>
      <c r="K536" s="219"/>
      <c r="L536" s="171"/>
      <c r="M536" s="19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8"/>
      <c r="P536" s="158"/>
      <c r="Q536" s="171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5" t="str">
        <f>IFERROR(_xlfn.XLOOKUP(J536, BASE_MAPA!$E$2:$E$359, BASE_MAPA!$J$2:$J$359), "ERRO")</f>
        <v>ERRO</v>
      </c>
      <c r="V536" s="282"/>
      <c r="W536" s="335"/>
      <c r="X536" s="205"/>
      <c r="Y536" s="173"/>
      <c r="Z536" s="173"/>
      <c r="AA536" s="171"/>
      <c r="AB536" s="70"/>
      <c r="AC536" s="156"/>
      <c r="AD536" s="158"/>
      <c r="AE536" s="171"/>
      <c r="AF536" s="171"/>
      <c r="AG536" s="171"/>
      <c r="AH536" s="174"/>
      <c r="AI536" s="166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3" t="str">
        <f>IF(BS_CONTROLE[[#This Row],[Local - Partida]]=0, "-", BS_CONTROLE[[#This Row],[Local - Partida]])</f>
        <v>-</v>
      </c>
      <c r="AL536" s="283" t="str">
        <f>IF(BS_CONTROLE[[#This Row],[Local - Encerramento]]=0, "-", BS_CONTROLE[[#This Row],[Local - Encerramento]])</f>
        <v>-</v>
      </c>
      <c r="AM536" s="283" t="str">
        <f>IF(BS_CONTROLE[[#This Row],[Entre - Estações]]=0, "-", BS_CONTROLE[[#This Row],[Entre - Estações]])</f>
        <v>-</v>
      </c>
      <c r="AN536" s="283" t="str">
        <f>IF(BS_CONTROLE[[#This Row],[SB]]=0, "-", BS_CONTROLE[[#This Row],[SB]])</f>
        <v>-</v>
      </c>
      <c r="AO536" s="267" t="str">
        <f>IF(BS_CONTROLE[[#This Row],[SUB]]=0, "-", BS_CONTROLE[[#This Row],[SUB]])</f>
        <v>-</v>
      </c>
      <c r="AP536" s="268" t="str">
        <f>IF(BS_CONTROLE[[#This Row],[KM - Inicio]]=0, "-", BS_CONTROLE[[#This Row],[KM - Inicio]])</f>
        <v>-</v>
      </c>
      <c r="AQ536" s="268" t="str">
        <f>IF(BS_CONTROLE[[#This Row],[KM - Fim]]=0, "-", BS_CONTROLE[[#This Row],[KM - Fim]])</f>
        <v>-</v>
      </c>
      <c r="AR536" s="284"/>
      <c r="AS536" s="284"/>
      <c r="AT536" s="284"/>
      <c r="AU536" s="344"/>
      <c r="AV536" s="344"/>
      <c r="AW536" s="344"/>
      <c r="AX536" s="345"/>
      <c r="AY536" s="288" t="str">
        <f>IF(D536="","*",IFERROR(IF(ISODD(COUNT(AS536:AX536)),"ERRO",SUM((AT536-AS536),(AV536-AU536),(AX536-AW536))),"ERRO"))</f>
        <v>*</v>
      </c>
      <c r="AZ536" s="156"/>
      <c r="BA536" s="340"/>
      <c r="BB536" s="172" t="str">
        <f>IFERROR(_xlfn.XLOOKUP(AI536, BS_ATIVIDADE[ATIVIDADE],BS_ATIVIDADE[UNIDADE] ), "*")</f>
        <v>*</v>
      </c>
      <c r="BC536" s="27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7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7" t="str">
        <f>IFERROR(_xlfn.XLOOKUP(AO536, BASE_MAPA!$E$2:$E$359, BASE_MAPA!$J$2:$J$359), "ERRO")</f>
        <v>ERRO</v>
      </c>
      <c r="BF536" s="269" t="str">
        <f>IF(BS_CONTROLE[[#This Row],[Responsavel pelo boletim]]=0, "-", BS_CONTROLE[[#This Row],[Responsavel pelo boletim]])</f>
        <v>-</v>
      </c>
      <c r="BG536" s="177"/>
      <c r="BH536" s="346"/>
      <c r="BI536" s="347"/>
      <c r="BJ536" s="348"/>
      <c r="BK536" s="341"/>
      <c r="BL536" s="177"/>
      <c r="BM536" s="173"/>
      <c r="BN536" s="173"/>
      <c r="BO536" s="203"/>
      <c r="BP536" s="341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12" t="str">
        <f>IF(BN536="","",SUBSTITUTE(BM536," ","")&amp;SUBSTITUTE(BN536," ",""))</f>
        <v/>
      </c>
    </row>
    <row r="537" spans="1:72">
      <c r="A537" s="161" t="str">
        <f t="shared" si="36"/>
        <v/>
      </c>
      <c r="B537" s="162"/>
      <c r="C537" s="342" t="str">
        <f>IF(BS_CONTROLE[[#This Row],[DATA]]="","",WEEKNUM(BS_CONTROLE[[#This Row],[DATA]]))</f>
        <v/>
      </c>
      <c r="D537" s="205"/>
      <c r="E537" s="343"/>
      <c r="F537" s="166"/>
      <c r="G537" s="154" t="str">
        <f>IF(D537="","*",VLOOKUP(F537,BS_ATIVIDADE[#All],3,FALSE))</f>
        <v>*</v>
      </c>
      <c r="H537" s="158"/>
      <c r="I537" s="158"/>
      <c r="J537" s="219"/>
      <c r="K537" s="219"/>
      <c r="L537" s="171"/>
      <c r="M537" s="19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9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8"/>
      <c r="P537" s="158"/>
      <c r="Q537" s="171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5" t="str">
        <f>IFERROR(_xlfn.XLOOKUP(J537, BASE_MAPA!$E$2:$E$359, BASE_MAPA!$J$2:$J$359), "ERRO")</f>
        <v>ERRO</v>
      </c>
      <c r="V537" s="282"/>
      <c r="W537" s="335"/>
      <c r="X537" s="205"/>
      <c r="Y537" s="173"/>
      <c r="Z537" s="173"/>
      <c r="AA537" s="171"/>
      <c r="AB537" s="70"/>
      <c r="AC537" s="156"/>
      <c r="AD537" s="158"/>
      <c r="AE537" s="171"/>
      <c r="AF537" s="171"/>
      <c r="AG537" s="171"/>
      <c r="AH537" s="174"/>
      <c r="AI537" s="166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3" t="str">
        <f>IF(BS_CONTROLE[[#This Row],[Local - Partida]]=0, "-", BS_CONTROLE[[#This Row],[Local - Partida]])</f>
        <v>-</v>
      </c>
      <c r="AL537" s="283" t="str">
        <f>IF(BS_CONTROLE[[#This Row],[Local - Encerramento]]=0, "-", BS_CONTROLE[[#This Row],[Local - Encerramento]])</f>
        <v>-</v>
      </c>
      <c r="AM537" s="283" t="str">
        <f>IF(BS_CONTROLE[[#This Row],[Entre - Estações]]=0, "-", BS_CONTROLE[[#This Row],[Entre - Estações]])</f>
        <v>-</v>
      </c>
      <c r="AN537" s="283" t="str">
        <f>IF(BS_CONTROLE[[#This Row],[SB]]=0, "-", BS_CONTROLE[[#This Row],[SB]])</f>
        <v>-</v>
      </c>
      <c r="AO537" s="267" t="str">
        <f>IF(BS_CONTROLE[[#This Row],[SUB]]=0, "-", BS_CONTROLE[[#This Row],[SUB]])</f>
        <v>-</v>
      </c>
      <c r="AP537" s="268" t="str">
        <f>IF(BS_CONTROLE[[#This Row],[KM - Inicio]]=0, "-", BS_CONTROLE[[#This Row],[KM - Inicio]])</f>
        <v>-</v>
      </c>
      <c r="AQ537" s="268" t="str">
        <f>IF(BS_CONTROLE[[#This Row],[KM - Fim]]=0, "-", BS_CONTROLE[[#This Row],[KM - Fim]])</f>
        <v>-</v>
      </c>
      <c r="AR537" s="284"/>
      <c r="AS537" s="284"/>
      <c r="AT537" s="284"/>
      <c r="AU537" s="344"/>
      <c r="AV537" s="344"/>
      <c r="AW537" s="344"/>
      <c r="AX537" s="345"/>
      <c r="AY537" s="288" t="str">
        <f>IF(D537="","*",IFERROR(IF(ISODD(COUNT(AS537:AX537)),"ERRO",SUM((AT537-AS537),(AV537-AU537),(AX537-AW537))),"ERRO"))</f>
        <v>*</v>
      </c>
      <c r="AZ537" s="156"/>
      <c r="BA537" s="340"/>
      <c r="BB537" s="172" t="str">
        <f>IFERROR(_xlfn.XLOOKUP(AI537, BS_ATIVIDADE[ATIVIDADE],BS_ATIVIDADE[UNIDADE] ), "*")</f>
        <v>*</v>
      </c>
      <c r="BC537" s="27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7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7" t="str">
        <f>IFERROR(_xlfn.XLOOKUP(AO537, BASE_MAPA!$E$2:$E$359, BASE_MAPA!$J$2:$J$359), "ERRO")</f>
        <v>ERRO</v>
      </c>
      <c r="BF537" s="269" t="str">
        <f>IF(BS_CONTROLE[[#This Row],[Responsavel pelo boletim]]=0, "-", BS_CONTROLE[[#This Row],[Responsavel pelo boletim]])</f>
        <v>-</v>
      </c>
      <c r="BG537" s="177"/>
      <c r="BH537" s="346"/>
      <c r="BI537" s="347"/>
      <c r="BJ537" s="348"/>
      <c r="BK537" s="341"/>
      <c r="BL537" s="177"/>
      <c r="BM537" s="173"/>
      <c r="BN537" s="173"/>
      <c r="BO537" s="203"/>
      <c r="BP537" s="341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12" t="str">
        <f>IF(BN537="","",SUBSTITUTE(BM537," ","")&amp;SUBSTITUTE(BN537," ",""))</f>
        <v/>
      </c>
    </row>
    <row r="538" spans="1:72">
      <c r="A538" s="161" t="str">
        <f t="shared" si="36"/>
        <v/>
      </c>
      <c r="B538" s="162"/>
      <c r="C538" s="342" t="str">
        <f>IF(BS_CONTROLE[[#This Row],[DATA]]="","",WEEKNUM(BS_CONTROLE[[#This Row],[DATA]]))</f>
        <v/>
      </c>
      <c r="D538" s="205"/>
      <c r="E538" s="343"/>
      <c r="F538" s="166"/>
      <c r="G538" s="154" t="str">
        <f>IF(D538="","*",VLOOKUP(F538,BS_ATIVIDADE[#All],3,FALSE))</f>
        <v>*</v>
      </c>
      <c r="H538" s="158"/>
      <c r="I538" s="158"/>
      <c r="J538" s="219"/>
      <c r="K538" s="219"/>
      <c r="L538" s="171"/>
      <c r="M538" s="19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9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8"/>
      <c r="P538" s="158"/>
      <c r="Q538" s="171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5" t="str">
        <f>IFERROR(_xlfn.XLOOKUP(J538, BASE_MAPA!$E$2:$E$359, BASE_MAPA!$J$2:$J$359), "ERRO")</f>
        <v>ERRO</v>
      </c>
      <c r="V538" s="282"/>
      <c r="W538" s="335"/>
      <c r="X538" s="205"/>
      <c r="Y538" s="173"/>
      <c r="Z538" s="173"/>
      <c r="AA538" s="171"/>
      <c r="AB538" s="70"/>
      <c r="AC538" s="156"/>
      <c r="AD538" s="158"/>
      <c r="AE538" s="171"/>
      <c r="AF538" s="171"/>
      <c r="AG538" s="171"/>
      <c r="AH538" s="174"/>
      <c r="AI538" s="166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3" t="str">
        <f>IF(BS_CONTROLE[[#This Row],[Local - Partida]]=0, "-", BS_CONTROLE[[#This Row],[Local - Partida]])</f>
        <v>-</v>
      </c>
      <c r="AL538" s="283" t="str">
        <f>IF(BS_CONTROLE[[#This Row],[Local - Encerramento]]=0, "-", BS_CONTROLE[[#This Row],[Local - Encerramento]])</f>
        <v>-</v>
      </c>
      <c r="AM538" s="283" t="str">
        <f>IF(BS_CONTROLE[[#This Row],[Entre - Estações]]=0, "-", BS_CONTROLE[[#This Row],[Entre - Estações]])</f>
        <v>-</v>
      </c>
      <c r="AN538" s="283" t="str">
        <f>IF(BS_CONTROLE[[#This Row],[SB]]=0, "-", BS_CONTROLE[[#This Row],[SB]])</f>
        <v>-</v>
      </c>
      <c r="AO538" s="267" t="str">
        <f>IF(BS_CONTROLE[[#This Row],[SUB]]=0, "-", BS_CONTROLE[[#This Row],[SUB]])</f>
        <v>-</v>
      </c>
      <c r="AP538" s="268" t="str">
        <f>IF(BS_CONTROLE[[#This Row],[KM - Inicio]]=0, "-", BS_CONTROLE[[#This Row],[KM - Inicio]])</f>
        <v>-</v>
      </c>
      <c r="AQ538" s="268" t="str">
        <f>IF(BS_CONTROLE[[#This Row],[KM - Fim]]=0, "-", BS_CONTROLE[[#This Row],[KM - Fim]])</f>
        <v>-</v>
      </c>
      <c r="AR538" s="284"/>
      <c r="AS538" s="284"/>
      <c r="AT538" s="284"/>
      <c r="AU538" s="344"/>
      <c r="AV538" s="344"/>
      <c r="AW538" s="344"/>
      <c r="AX538" s="345"/>
      <c r="AY538" s="288" t="str">
        <f>IF(D538="","*",IFERROR(IF(ISODD(COUNT(AS538:AX538)),"ERRO",SUM((AT538-AS538),(AV538-AU538),(AX538-AW538))),"ERRO"))</f>
        <v>*</v>
      </c>
      <c r="AZ538" s="156"/>
      <c r="BA538" s="340"/>
      <c r="BB538" s="172" t="str">
        <f>IFERROR(_xlfn.XLOOKUP(AI538, BS_ATIVIDADE[ATIVIDADE],BS_ATIVIDADE[UNIDADE] ), "*")</f>
        <v>*</v>
      </c>
      <c r="BC538" s="27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7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7" t="str">
        <f>IFERROR(_xlfn.XLOOKUP(AO538, BASE_MAPA!$E$2:$E$359, BASE_MAPA!$J$2:$J$359), "ERRO")</f>
        <v>ERRO</v>
      </c>
      <c r="BF538" s="269" t="str">
        <f>IF(BS_CONTROLE[[#This Row],[Responsavel pelo boletim]]=0, "-", BS_CONTROLE[[#This Row],[Responsavel pelo boletim]])</f>
        <v>-</v>
      </c>
      <c r="BG538" s="177"/>
      <c r="BH538" s="346"/>
      <c r="BI538" s="347"/>
      <c r="BJ538" s="348"/>
      <c r="BK538" s="341"/>
      <c r="BL538" s="177"/>
      <c r="BM538" s="173"/>
      <c r="BN538" s="173"/>
      <c r="BO538" s="203"/>
      <c r="BP538" s="341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12" t="str">
        <f>IF(BN538="","",SUBSTITUTE(BM538," ","")&amp;SUBSTITUTE(BN538," ",""))</f>
        <v/>
      </c>
    </row>
    <row r="539" spans="1:72">
      <c r="A539" s="161" t="str">
        <f t="shared" si="36"/>
        <v/>
      </c>
      <c r="B539" s="162"/>
      <c r="C539" s="342" t="str">
        <f>IF(BS_CONTROLE[[#This Row],[DATA]]="","",WEEKNUM(BS_CONTROLE[[#This Row],[DATA]]))</f>
        <v/>
      </c>
      <c r="D539" s="205"/>
      <c r="E539" s="343"/>
      <c r="F539" s="166"/>
      <c r="G539" s="154" t="str">
        <f>IF(D539="","*",VLOOKUP(F539,BS_ATIVIDADE[#All],3,FALSE))</f>
        <v>*</v>
      </c>
      <c r="H539" s="158"/>
      <c r="I539" s="158"/>
      <c r="J539" s="219"/>
      <c r="K539" s="219"/>
      <c r="L539" s="171"/>
      <c r="M539" s="19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9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8"/>
      <c r="P539" s="158"/>
      <c r="Q539" s="171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5" t="str">
        <f>IFERROR(_xlfn.XLOOKUP(J539, BASE_MAPA!$E$2:$E$359, BASE_MAPA!$J$2:$J$359), "ERRO")</f>
        <v>ERRO</v>
      </c>
      <c r="V539" s="282"/>
      <c r="W539" s="335"/>
      <c r="X539" s="205"/>
      <c r="Y539" s="173"/>
      <c r="Z539" s="173"/>
      <c r="AA539" s="171"/>
      <c r="AB539" s="70"/>
      <c r="AC539" s="156"/>
      <c r="AD539" s="158"/>
      <c r="AE539" s="171"/>
      <c r="AF539" s="171"/>
      <c r="AG539" s="171"/>
      <c r="AH539" s="174"/>
      <c r="AI539" s="166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3" t="str">
        <f>IF(BS_CONTROLE[[#This Row],[Local - Partida]]=0, "-", BS_CONTROLE[[#This Row],[Local - Partida]])</f>
        <v>-</v>
      </c>
      <c r="AL539" s="283" t="str">
        <f>IF(BS_CONTROLE[[#This Row],[Local - Encerramento]]=0, "-", BS_CONTROLE[[#This Row],[Local - Encerramento]])</f>
        <v>-</v>
      </c>
      <c r="AM539" s="283" t="str">
        <f>IF(BS_CONTROLE[[#This Row],[Entre - Estações]]=0, "-", BS_CONTROLE[[#This Row],[Entre - Estações]])</f>
        <v>-</v>
      </c>
      <c r="AN539" s="283" t="str">
        <f>IF(BS_CONTROLE[[#This Row],[SB]]=0, "-", BS_CONTROLE[[#This Row],[SB]])</f>
        <v>-</v>
      </c>
      <c r="AO539" s="267" t="str">
        <f>IF(BS_CONTROLE[[#This Row],[SUB]]=0, "-", BS_CONTROLE[[#This Row],[SUB]])</f>
        <v>-</v>
      </c>
      <c r="AP539" s="268" t="str">
        <f>IF(BS_CONTROLE[[#This Row],[KM - Inicio]]=0, "-", BS_CONTROLE[[#This Row],[KM - Inicio]])</f>
        <v>-</v>
      </c>
      <c r="AQ539" s="268" t="str">
        <f>IF(BS_CONTROLE[[#This Row],[KM - Fim]]=0, "-", BS_CONTROLE[[#This Row],[KM - Fim]])</f>
        <v>-</v>
      </c>
      <c r="AR539" s="284"/>
      <c r="AS539" s="284"/>
      <c r="AT539" s="284"/>
      <c r="AU539" s="344"/>
      <c r="AV539" s="344"/>
      <c r="AW539" s="344"/>
      <c r="AX539" s="345"/>
      <c r="AY539" s="288" t="str">
        <f>IF(D539="","*",IFERROR(IF(ISODD(COUNT(AS539:AX539)),"ERRO",SUM((AT539-AS539),(AV539-AU539),(AX539-AW539))),"ERRO"))</f>
        <v>*</v>
      </c>
      <c r="AZ539" s="156"/>
      <c r="BA539" s="340"/>
      <c r="BB539" s="172" t="str">
        <f>IFERROR(_xlfn.XLOOKUP(AI539, BS_ATIVIDADE[ATIVIDADE],BS_ATIVIDADE[UNIDADE] ), "*")</f>
        <v>*</v>
      </c>
      <c r="BC539" s="27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7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7" t="str">
        <f>IFERROR(_xlfn.XLOOKUP(AO539, BASE_MAPA!$E$2:$E$359, BASE_MAPA!$J$2:$J$359), "ERRO")</f>
        <v>ERRO</v>
      </c>
      <c r="BF539" s="269" t="str">
        <f>IF(BS_CONTROLE[[#This Row],[Responsavel pelo boletim]]=0, "-", BS_CONTROLE[[#This Row],[Responsavel pelo boletim]])</f>
        <v>-</v>
      </c>
      <c r="BG539" s="177"/>
      <c r="BH539" s="346"/>
      <c r="BI539" s="347"/>
      <c r="BJ539" s="348"/>
      <c r="BK539" s="341"/>
      <c r="BL539" s="177"/>
      <c r="BM539" s="173"/>
      <c r="BN539" s="173"/>
      <c r="BO539" s="203"/>
      <c r="BP539" s="341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12" t="str">
        <f>IF(BN539="","",SUBSTITUTE(BM539," ","")&amp;SUBSTITUTE(BN539," ",""))</f>
        <v/>
      </c>
    </row>
    <row r="540" spans="1:72">
      <c r="A540" s="161" t="str">
        <f t="shared" si="36"/>
        <v/>
      </c>
      <c r="B540" s="162"/>
      <c r="C540" s="342" t="str">
        <f>IF(BS_CONTROLE[[#This Row],[DATA]]="","",WEEKNUM(BS_CONTROLE[[#This Row],[DATA]]))</f>
        <v/>
      </c>
      <c r="D540" s="205"/>
      <c r="E540" s="343"/>
      <c r="F540" s="166"/>
      <c r="G540" s="154" t="str">
        <f>IF(D540="","*",VLOOKUP(F540,BS_ATIVIDADE[#All],3,FALSE))</f>
        <v>*</v>
      </c>
      <c r="H540" s="158"/>
      <c r="I540" s="158"/>
      <c r="J540" s="219"/>
      <c r="K540" s="219"/>
      <c r="L540" s="171"/>
      <c r="M540" s="19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9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8"/>
      <c r="P540" s="158"/>
      <c r="Q540" s="171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5" t="str">
        <f>IFERROR(_xlfn.XLOOKUP(J540, BASE_MAPA!$E$2:$E$359, BASE_MAPA!$J$2:$J$359), "ERRO")</f>
        <v>ERRO</v>
      </c>
      <c r="V540" s="282"/>
      <c r="W540" s="335"/>
      <c r="X540" s="205"/>
      <c r="Y540" s="173"/>
      <c r="Z540" s="173"/>
      <c r="AA540" s="171"/>
      <c r="AB540" s="70"/>
      <c r="AC540" s="156"/>
      <c r="AD540" s="158"/>
      <c r="AE540" s="171"/>
      <c r="AF540" s="171"/>
      <c r="AG540" s="171"/>
      <c r="AH540" s="174"/>
      <c r="AI540" s="166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3" t="str">
        <f>IF(BS_CONTROLE[[#This Row],[Local - Partida]]=0, "-", BS_CONTROLE[[#This Row],[Local - Partida]])</f>
        <v>-</v>
      </c>
      <c r="AL540" s="283" t="str">
        <f>IF(BS_CONTROLE[[#This Row],[Local - Encerramento]]=0, "-", BS_CONTROLE[[#This Row],[Local - Encerramento]])</f>
        <v>-</v>
      </c>
      <c r="AM540" s="283" t="str">
        <f>IF(BS_CONTROLE[[#This Row],[Entre - Estações]]=0, "-", BS_CONTROLE[[#This Row],[Entre - Estações]])</f>
        <v>-</v>
      </c>
      <c r="AN540" s="283" t="str">
        <f>IF(BS_CONTROLE[[#This Row],[SB]]=0, "-", BS_CONTROLE[[#This Row],[SB]])</f>
        <v>-</v>
      </c>
      <c r="AO540" s="267" t="str">
        <f>IF(BS_CONTROLE[[#This Row],[SUB]]=0, "-", BS_CONTROLE[[#This Row],[SUB]])</f>
        <v>-</v>
      </c>
      <c r="AP540" s="268" t="str">
        <f>IF(BS_CONTROLE[[#This Row],[KM - Inicio]]=0, "-", BS_CONTROLE[[#This Row],[KM - Inicio]])</f>
        <v>-</v>
      </c>
      <c r="AQ540" s="268" t="str">
        <f>IF(BS_CONTROLE[[#This Row],[KM - Fim]]=0, "-", BS_CONTROLE[[#This Row],[KM - Fim]])</f>
        <v>-</v>
      </c>
      <c r="AR540" s="284"/>
      <c r="AS540" s="284"/>
      <c r="AT540" s="284"/>
      <c r="AU540" s="344"/>
      <c r="AV540" s="344"/>
      <c r="AW540" s="344"/>
      <c r="AX540" s="345"/>
      <c r="AY540" s="288" t="str">
        <f>IF(D540="","*",IFERROR(IF(ISODD(COUNT(AS540:AX540)),"ERRO",SUM((AT540-AS540),(AV540-AU540),(AX540-AW540))),"ERRO"))</f>
        <v>*</v>
      </c>
      <c r="AZ540" s="156"/>
      <c r="BA540" s="340"/>
      <c r="BB540" s="172" t="str">
        <f>IFERROR(_xlfn.XLOOKUP(AI540, BS_ATIVIDADE[ATIVIDADE],BS_ATIVIDADE[UNIDADE] ), "*")</f>
        <v>*</v>
      </c>
      <c r="BC540" s="27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7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7" t="str">
        <f>IFERROR(_xlfn.XLOOKUP(AO540, BASE_MAPA!$E$2:$E$359, BASE_MAPA!$J$2:$J$359), "ERRO")</f>
        <v>ERRO</v>
      </c>
      <c r="BF540" s="269" t="str">
        <f>IF(BS_CONTROLE[[#This Row],[Responsavel pelo boletim]]=0, "-", BS_CONTROLE[[#This Row],[Responsavel pelo boletim]])</f>
        <v>-</v>
      </c>
      <c r="BG540" s="177"/>
      <c r="BH540" s="346"/>
      <c r="BI540" s="347"/>
      <c r="BJ540" s="348"/>
      <c r="BK540" s="341"/>
      <c r="BL540" s="177"/>
      <c r="BM540" s="173"/>
      <c r="BN540" s="173"/>
      <c r="BO540" s="203"/>
      <c r="BP540" s="341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12" t="str">
        <f>IF(BN540="","",SUBSTITUTE(BM540," ","")&amp;SUBSTITUTE(BN540," ",""))</f>
        <v/>
      </c>
    </row>
    <row r="541" spans="1:72">
      <c r="A541" s="161" t="str">
        <f t="shared" si="36"/>
        <v/>
      </c>
      <c r="B541" s="162"/>
      <c r="C541" s="342" t="str">
        <f>IF(BS_CONTROLE[[#This Row],[DATA]]="","",WEEKNUM(BS_CONTROLE[[#This Row],[DATA]]))</f>
        <v/>
      </c>
      <c r="D541" s="205"/>
      <c r="E541" s="343"/>
      <c r="F541" s="166"/>
      <c r="G541" s="154" t="str">
        <f>IF(D541="","*",VLOOKUP(F541,BS_ATIVIDADE[#All],3,FALSE))</f>
        <v>*</v>
      </c>
      <c r="H541" s="158"/>
      <c r="I541" s="158"/>
      <c r="J541" s="219"/>
      <c r="K541" s="219"/>
      <c r="L541" s="171"/>
      <c r="M541" s="19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9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8"/>
      <c r="P541" s="158"/>
      <c r="Q541" s="171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5" t="str">
        <f>IFERROR(_xlfn.XLOOKUP(J541, BASE_MAPA!$E$2:$E$359, BASE_MAPA!$J$2:$J$359), "ERRO")</f>
        <v>ERRO</v>
      </c>
      <c r="V541" s="282"/>
      <c r="W541" s="335"/>
      <c r="X541" s="205"/>
      <c r="Y541" s="173"/>
      <c r="Z541" s="173"/>
      <c r="AA541" s="171"/>
      <c r="AB541" s="70"/>
      <c r="AC541" s="156"/>
      <c r="AD541" s="158"/>
      <c r="AE541" s="171"/>
      <c r="AF541" s="171"/>
      <c r="AG541" s="171"/>
      <c r="AH541" s="174"/>
      <c r="AI541" s="166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3" t="str">
        <f>IF(BS_CONTROLE[[#This Row],[Local - Partida]]=0, "-", BS_CONTROLE[[#This Row],[Local - Partida]])</f>
        <v>-</v>
      </c>
      <c r="AL541" s="283" t="str">
        <f>IF(BS_CONTROLE[[#This Row],[Local - Encerramento]]=0, "-", BS_CONTROLE[[#This Row],[Local - Encerramento]])</f>
        <v>-</v>
      </c>
      <c r="AM541" s="283" t="str">
        <f>IF(BS_CONTROLE[[#This Row],[Entre - Estações]]=0, "-", BS_CONTROLE[[#This Row],[Entre - Estações]])</f>
        <v>-</v>
      </c>
      <c r="AN541" s="283" t="str">
        <f>IF(BS_CONTROLE[[#This Row],[SB]]=0, "-", BS_CONTROLE[[#This Row],[SB]])</f>
        <v>-</v>
      </c>
      <c r="AO541" s="267" t="str">
        <f>IF(BS_CONTROLE[[#This Row],[SUB]]=0, "-", BS_CONTROLE[[#This Row],[SUB]])</f>
        <v>-</v>
      </c>
      <c r="AP541" s="268" t="str">
        <f>IF(BS_CONTROLE[[#This Row],[KM - Inicio]]=0, "-", BS_CONTROLE[[#This Row],[KM - Inicio]])</f>
        <v>-</v>
      </c>
      <c r="AQ541" s="268" t="str">
        <f>IF(BS_CONTROLE[[#This Row],[KM - Fim]]=0, "-", BS_CONTROLE[[#This Row],[KM - Fim]])</f>
        <v>-</v>
      </c>
      <c r="AR541" s="284"/>
      <c r="AS541" s="284"/>
      <c r="AT541" s="284"/>
      <c r="AU541" s="344"/>
      <c r="AV541" s="344"/>
      <c r="AW541" s="344"/>
      <c r="AX541" s="345"/>
      <c r="AY541" s="288" t="str">
        <f>IF(D541="","*",IFERROR(IF(ISODD(COUNT(AS541:AX541)),"ERRO",SUM((AT541-AS541),(AV541-AU541),(AX541-AW541))),"ERRO"))</f>
        <v>*</v>
      </c>
      <c r="AZ541" s="156"/>
      <c r="BA541" s="340"/>
      <c r="BB541" s="172" t="str">
        <f>IFERROR(_xlfn.XLOOKUP(AI541, BS_ATIVIDADE[ATIVIDADE],BS_ATIVIDADE[UNIDADE] ), "*")</f>
        <v>*</v>
      </c>
      <c r="BC541" s="27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7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7" t="str">
        <f>IFERROR(_xlfn.XLOOKUP(AO541, BASE_MAPA!$E$2:$E$359, BASE_MAPA!$J$2:$J$359), "ERRO")</f>
        <v>ERRO</v>
      </c>
      <c r="BF541" s="269" t="str">
        <f>IF(BS_CONTROLE[[#This Row],[Responsavel pelo boletim]]=0, "-", BS_CONTROLE[[#This Row],[Responsavel pelo boletim]])</f>
        <v>-</v>
      </c>
      <c r="BG541" s="177"/>
      <c r="BH541" s="346"/>
      <c r="BI541" s="347"/>
      <c r="BJ541" s="348"/>
      <c r="BK541" s="341"/>
      <c r="BL541" s="177"/>
      <c r="BM541" s="173"/>
      <c r="BN541" s="173"/>
      <c r="BO541" s="203"/>
      <c r="BP541" s="341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12" t="str">
        <f>IF(BN541="","",SUBSTITUTE(BM541," ","")&amp;SUBSTITUTE(BN541," ",""))</f>
        <v/>
      </c>
    </row>
    <row r="542" spans="1:72">
      <c r="A542" s="161" t="str">
        <f t="shared" si="36"/>
        <v/>
      </c>
      <c r="B542" s="162"/>
      <c r="C542" s="342" t="str">
        <f>IF(BS_CONTROLE[[#This Row],[DATA]]="","",WEEKNUM(BS_CONTROLE[[#This Row],[DATA]]))</f>
        <v/>
      </c>
      <c r="D542" s="205"/>
      <c r="E542" s="343"/>
      <c r="F542" s="166"/>
      <c r="G542" s="154" t="str">
        <f>IF(D542="","*",VLOOKUP(F542,BS_ATIVIDADE[#All],3,FALSE))</f>
        <v>*</v>
      </c>
      <c r="H542" s="158"/>
      <c r="I542" s="158"/>
      <c r="J542" s="219"/>
      <c r="K542" s="219"/>
      <c r="L542" s="171"/>
      <c r="M542" s="19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9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8"/>
      <c r="P542" s="158"/>
      <c r="Q542" s="171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5" t="str">
        <f>IFERROR(_xlfn.XLOOKUP(J542, BASE_MAPA!$E$2:$E$359, BASE_MAPA!$J$2:$J$359), "ERRO")</f>
        <v>ERRO</v>
      </c>
      <c r="V542" s="282"/>
      <c r="W542" s="335"/>
      <c r="X542" s="205"/>
      <c r="Y542" s="173"/>
      <c r="Z542" s="173"/>
      <c r="AA542" s="171"/>
      <c r="AB542" s="70"/>
      <c r="AC542" s="156"/>
      <c r="AD542" s="158"/>
      <c r="AE542" s="171"/>
      <c r="AF542" s="171"/>
      <c r="AG542" s="171"/>
      <c r="AH542" s="174"/>
      <c r="AI542" s="166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3" t="str">
        <f>IF(BS_CONTROLE[[#This Row],[Local - Partida]]=0, "-", BS_CONTROLE[[#This Row],[Local - Partida]])</f>
        <v>-</v>
      </c>
      <c r="AL542" s="283" t="str">
        <f>IF(BS_CONTROLE[[#This Row],[Local - Encerramento]]=0, "-", BS_CONTROLE[[#This Row],[Local - Encerramento]])</f>
        <v>-</v>
      </c>
      <c r="AM542" s="283" t="str">
        <f>IF(BS_CONTROLE[[#This Row],[Entre - Estações]]=0, "-", BS_CONTROLE[[#This Row],[Entre - Estações]])</f>
        <v>-</v>
      </c>
      <c r="AN542" s="283" t="str">
        <f>IF(BS_CONTROLE[[#This Row],[SB]]=0, "-", BS_CONTROLE[[#This Row],[SB]])</f>
        <v>-</v>
      </c>
      <c r="AO542" s="267" t="str">
        <f>IF(BS_CONTROLE[[#This Row],[SUB]]=0, "-", BS_CONTROLE[[#This Row],[SUB]])</f>
        <v>-</v>
      </c>
      <c r="AP542" s="268" t="str">
        <f>IF(BS_CONTROLE[[#This Row],[KM - Inicio]]=0, "-", BS_CONTROLE[[#This Row],[KM - Inicio]])</f>
        <v>-</v>
      </c>
      <c r="AQ542" s="268" t="str">
        <f>IF(BS_CONTROLE[[#This Row],[KM - Fim]]=0, "-", BS_CONTROLE[[#This Row],[KM - Fim]])</f>
        <v>-</v>
      </c>
      <c r="AR542" s="284"/>
      <c r="AS542" s="284"/>
      <c r="AT542" s="284"/>
      <c r="AU542" s="344"/>
      <c r="AV542" s="344"/>
      <c r="AW542" s="344"/>
      <c r="AX542" s="345"/>
      <c r="AY542" s="288" t="str">
        <f>IF(D542="","*",IFERROR(IF(ISODD(COUNT(AS542:AX542)),"ERRO",SUM((AT542-AS542),(AV542-AU542),(AX542-AW542))),"ERRO"))</f>
        <v>*</v>
      </c>
      <c r="AZ542" s="156"/>
      <c r="BA542" s="340"/>
      <c r="BB542" s="172" t="str">
        <f>IFERROR(_xlfn.XLOOKUP(AI542, BS_ATIVIDADE[ATIVIDADE],BS_ATIVIDADE[UNIDADE] ), "*")</f>
        <v>*</v>
      </c>
      <c r="BC542" s="27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7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7" t="str">
        <f>IFERROR(_xlfn.XLOOKUP(AO542, BASE_MAPA!$E$2:$E$359, BASE_MAPA!$J$2:$J$359), "ERRO")</f>
        <v>ERRO</v>
      </c>
      <c r="BF542" s="269" t="str">
        <f>IF(BS_CONTROLE[[#This Row],[Responsavel pelo boletim]]=0, "-", BS_CONTROLE[[#This Row],[Responsavel pelo boletim]])</f>
        <v>-</v>
      </c>
      <c r="BG542" s="177"/>
      <c r="BH542" s="346"/>
      <c r="BI542" s="347"/>
      <c r="BJ542" s="348"/>
      <c r="BK542" s="341"/>
      <c r="BL542" s="177"/>
      <c r="BM542" s="173"/>
      <c r="BN542" s="173"/>
      <c r="BO542" s="203"/>
      <c r="BP542" s="341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12" t="str">
        <f>IF(BN542="","",SUBSTITUTE(BM542," ","")&amp;SUBSTITUTE(BN542," ",""))</f>
        <v/>
      </c>
    </row>
    <row r="543" spans="1:72">
      <c r="A543" s="161" t="str">
        <f t="shared" si="36"/>
        <v/>
      </c>
      <c r="B543" s="162"/>
      <c r="C543" s="342" t="str">
        <f>IF(BS_CONTROLE[[#This Row],[DATA]]="","",WEEKNUM(BS_CONTROLE[[#This Row],[DATA]]))</f>
        <v/>
      </c>
      <c r="D543" s="205"/>
      <c r="E543" s="343"/>
      <c r="F543" s="166"/>
      <c r="G543" s="154" t="str">
        <f>IF(D543="","*",VLOOKUP(F543,BS_ATIVIDADE[#All],3,FALSE))</f>
        <v>*</v>
      </c>
      <c r="H543" s="158"/>
      <c r="I543" s="158"/>
      <c r="J543" s="219"/>
      <c r="K543" s="219"/>
      <c r="L543" s="171"/>
      <c r="M543" s="19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9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8"/>
      <c r="P543" s="158"/>
      <c r="Q543" s="171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5" t="str">
        <f>IFERROR(_xlfn.XLOOKUP(J543, BASE_MAPA!$E$2:$E$359, BASE_MAPA!$J$2:$J$359), "ERRO")</f>
        <v>ERRO</v>
      </c>
      <c r="V543" s="282"/>
      <c r="W543" s="335"/>
      <c r="X543" s="205"/>
      <c r="Y543" s="173"/>
      <c r="Z543" s="173"/>
      <c r="AA543" s="171"/>
      <c r="AB543" s="70"/>
      <c r="AC543" s="156"/>
      <c r="AD543" s="158"/>
      <c r="AE543" s="171"/>
      <c r="AF543" s="171"/>
      <c r="AG543" s="171"/>
      <c r="AH543" s="174"/>
      <c r="AI543" s="166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3" t="str">
        <f>IF(BS_CONTROLE[[#This Row],[Local - Partida]]=0, "-", BS_CONTROLE[[#This Row],[Local - Partida]])</f>
        <v>-</v>
      </c>
      <c r="AL543" s="283" t="str">
        <f>IF(BS_CONTROLE[[#This Row],[Local - Encerramento]]=0, "-", BS_CONTROLE[[#This Row],[Local - Encerramento]])</f>
        <v>-</v>
      </c>
      <c r="AM543" s="283" t="str">
        <f>IF(BS_CONTROLE[[#This Row],[Entre - Estações]]=0, "-", BS_CONTROLE[[#This Row],[Entre - Estações]])</f>
        <v>-</v>
      </c>
      <c r="AN543" s="283" t="str">
        <f>IF(BS_CONTROLE[[#This Row],[SB]]=0, "-", BS_CONTROLE[[#This Row],[SB]])</f>
        <v>-</v>
      </c>
      <c r="AO543" s="267" t="str">
        <f>IF(BS_CONTROLE[[#This Row],[SUB]]=0, "-", BS_CONTROLE[[#This Row],[SUB]])</f>
        <v>-</v>
      </c>
      <c r="AP543" s="268" t="str">
        <f>IF(BS_CONTROLE[[#This Row],[KM - Inicio]]=0, "-", BS_CONTROLE[[#This Row],[KM - Inicio]])</f>
        <v>-</v>
      </c>
      <c r="AQ543" s="268" t="str">
        <f>IF(BS_CONTROLE[[#This Row],[KM - Fim]]=0, "-", BS_CONTROLE[[#This Row],[KM - Fim]])</f>
        <v>-</v>
      </c>
      <c r="AR543" s="284"/>
      <c r="AS543" s="284"/>
      <c r="AT543" s="284"/>
      <c r="AU543" s="344"/>
      <c r="AV543" s="344"/>
      <c r="AW543" s="344"/>
      <c r="AX543" s="345"/>
      <c r="AY543" s="288" t="str">
        <f>IF(D543="","*",IFERROR(IF(ISODD(COUNT(AS543:AX543)),"ERRO",SUM((AT543-AS543),(AV543-AU543),(AX543-AW543))),"ERRO"))</f>
        <v>*</v>
      </c>
      <c r="AZ543" s="156"/>
      <c r="BA543" s="340"/>
      <c r="BB543" s="172" t="str">
        <f>IFERROR(_xlfn.XLOOKUP(AI543, BS_ATIVIDADE[ATIVIDADE],BS_ATIVIDADE[UNIDADE] ), "*")</f>
        <v>*</v>
      </c>
      <c r="BC543" s="27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7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7" t="str">
        <f>IFERROR(_xlfn.XLOOKUP(AO543, BASE_MAPA!$E$2:$E$359, BASE_MAPA!$J$2:$J$359), "ERRO")</f>
        <v>ERRO</v>
      </c>
      <c r="BF543" s="269" t="str">
        <f>IF(BS_CONTROLE[[#This Row],[Responsavel pelo boletim]]=0, "-", BS_CONTROLE[[#This Row],[Responsavel pelo boletim]])</f>
        <v>-</v>
      </c>
      <c r="BG543" s="177"/>
      <c r="BH543" s="346"/>
      <c r="BI543" s="347"/>
      <c r="BJ543" s="348"/>
      <c r="BK543" s="341"/>
      <c r="BL543" s="177"/>
      <c r="BM543" s="173"/>
      <c r="BN543" s="173"/>
      <c r="BO543" s="203"/>
      <c r="BP543" s="341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12" t="str">
        <f>IF(BN543="","",SUBSTITUTE(BM543," ","")&amp;SUBSTITUTE(BN543," ",""))</f>
        <v/>
      </c>
    </row>
    <row r="544" spans="1:72">
      <c r="A544" s="161" t="str">
        <f t="shared" si="36"/>
        <v/>
      </c>
      <c r="B544" s="162"/>
      <c r="C544" s="342" t="str">
        <f>IF(BS_CONTROLE[[#This Row],[DATA]]="","",WEEKNUM(BS_CONTROLE[[#This Row],[DATA]]))</f>
        <v/>
      </c>
      <c r="D544" s="205"/>
      <c r="E544" s="343"/>
      <c r="F544" s="166"/>
      <c r="G544" s="154" t="str">
        <f>IF(D544="","*",VLOOKUP(F544,BS_ATIVIDADE[#All],3,FALSE))</f>
        <v>*</v>
      </c>
      <c r="H544" s="158"/>
      <c r="I544" s="158"/>
      <c r="J544" s="219"/>
      <c r="K544" s="219"/>
      <c r="L544" s="171"/>
      <c r="M544" s="19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58"/>
      <c r="P544" s="158"/>
      <c r="Q544" s="171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5" t="str">
        <f>IFERROR(_xlfn.XLOOKUP(J544, BASE_MAPA!$E$2:$E$359, BASE_MAPA!$J$2:$J$359), "ERRO")</f>
        <v>ERRO</v>
      </c>
      <c r="V544" s="282"/>
      <c r="W544" s="335"/>
      <c r="X544" s="205"/>
      <c r="Y544" s="173"/>
      <c r="Z544" s="173"/>
      <c r="AA544" s="171"/>
      <c r="AB544" s="70"/>
      <c r="AC544" s="156"/>
      <c r="AD544" s="158"/>
      <c r="AE544" s="171"/>
      <c r="AF544" s="171"/>
      <c r="AG544" s="171"/>
      <c r="AH544" s="174"/>
      <c r="AI544" s="166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3" t="str">
        <f>IF(BS_CONTROLE[[#This Row],[Local - Partida]]=0, "-", BS_CONTROLE[[#This Row],[Local - Partida]])</f>
        <v>-</v>
      </c>
      <c r="AL544" s="283" t="str">
        <f>IF(BS_CONTROLE[[#This Row],[Local - Encerramento]]=0, "-", BS_CONTROLE[[#This Row],[Local - Encerramento]])</f>
        <v>-</v>
      </c>
      <c r="AM544" s="283" t="str">
        <f>IF(BS_CONTROLE[[#This Row],[Entre - Estações]]=0, "-", BS_CONTROLE[[#This Row],[Entre - Estações]])</f>
        <v>-</v>
      </c>
      <c r="AN544" s="283" t="str">
        <f>IF(BS_CONTROLE[[#This Row],[SB]]=0, "-", BS_CONTROLE[[#This Row],[SB]])</f>
        <v>-</v>
      </c>
      <c r="AO544" s="267" t="str">
        <f>IF(BS_CONTROLE[[#This Row],[SUB]]=0, "-", BS_CONTROLE[[#This Row],[SUB]])</f>
        <v>-</v>
      </c>
      <c r="AP544" s="268" t="str">
        <f>IF(BS_CONTROLE[[#This Row],[KM - Inicio]]=0, "-", BS_CONTROLE[[#This Row],[KM - Inicio]])</f>
        <v>-</v>
      </c>
      <c r="AQ544" s="268" t="str">
        <f>IF(BS_CONTROLE[[#This Row],[KM - Fim]]=0, "-", BS_CONTROLE[[#This Row],[KM - Fim]])</f>
        <v>-</v>
      </c>
      <c r="AR544" s="284"/>
      <c r="AS544" s="284"/>
      <c r="AT544" s="284"/>
      <c r="AU544" s="344"/>
      <c r="AV544" s="344"/>
      <c r="AW544" s="344"/>
      <c r="AX544" s="345"/>
      <c r="AY544" s="288" t="str">
        <f>IF(D544="","*",IFERROR(IF(ISODD(COUNT(AS544:AX544)),"ERRO",SUM((AT544-AS544),(AV544-AU544),(AX544-AW544))),"ERRO"))</f>
        <v>*</v>
      </c>
      <c r="AZ544" s="156"/>
      <c r="BA544" s="340"/>
      <c r="BB544" s="172" t="str">
        <f>IFERROR(_xlfn.XLOOKUP(AI544, BS_ATIVIDADE[ATIVIDADE],BS_ATIVIDADE[UNIDADE] ), "*")</f>
        <v>*</v>
      </c>
      <c r="BC544" s="27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7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7" t="str">
        <f>IFERROR(_xlfn.XLOOKUP(AO544, BASE_MAPA!$E$2:$E$359, BASE_MAPA!$J$2:$J$359), "ERRO")</f>
        <v>ERRO</v>
      </c>
      <c r="BF544" s="269" t="str">
        <f>IF(BS_CONTROLE[[#This Row],[Responsavel pelo boletim]]=0, "-", BS_CONTROLE[[#This Row],[Responsavel pelo boletim]])</f>
        <v>-</v>
      </c>
      <c r="BG544" s="177"/>
      <c r="BH544" s="346"/>
      <c r="BI544" s="347"/>
      <c r="BJ544" s="348"/>
      <c r="BK544" s="341"/>
      <c r="BL544" s="177"/>
      <c r="BM544" s="173"/>
      <c r="BN544" s="173"/>
      <c r="BO544" s="203"/>
      <c r="BP544" s="341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12" t="str">
        <f>IF(BN544="","",SUBSTITUTE(BM544," ","")&amp;SUBSTITUTE(BN544," ",""))</f>
        <v/>
      </c>
    </row>
    <row r="545" spans="1:72">
      <c r="A545" s="161" t="str">
        <f t="shared" si="36"/>
        <v/>
      </c>
      <c r="B545" s="162"/>
      <c r="C545" s="342" t="str">
        <f>IF(BS_CONTROLE[[#This Row],[DATA]]="","",WEEKNUM(BS_CONTROLE[[#This Row],[DATA]]))</f>
        <v/>
      </c>
      <c r="D545" s="205"/>
      <c r="E545" s="343"/>
      <c r="F545" s="166"/>
      <c r="G545" s="154" t="str">
        <f>IF(D545="","*",VLOOKUP(F545,BS_ATIVIDADE[#All],3,FALSE))</f>
        <v>*</v>
      </c>
      <c r="H545" s="158"/>
      <c r="I545" s="158"/>
      <c r="J545" s="219"/>
      <c r="K545" s="219"/>
      <c r="L545" s="171"/>
      <c r="M545" s="19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9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58"/>
      <c r="P545" s="158"/>
      <c r="Q545" s="171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5" t="str">
        <f>IFERROR(_xlfn.XLOOKUP(J545, BASE_MAPA!$E$2:$E$359, BASE_MAPA!$J$2:$J$359), "ERRO")</f>
        <v>ERRO</v>
      </c>
      <c r="V545" s="282"/>
      <c r="W545" s="335"/>
      <c r="X545" s="205"/>
      <c r="Y545" s="173"/>
      <c r="Z545" s="173"/>
      <c r="AA545" s="171"/>
      <c r="AB545" s="70"/>
      <c r="AC545" s="156"/>
      <c r="AD545" s="158"/>
      <c r="AE545" s="171"/>
      <c r="AF545" s="171"/>
      <c r="AG545" s="171"/>
      <c r="AH545" s="174"/>
      <c r="AI545" s="166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3" t="str">
        <f>IF(BS_CONTROLE[[#This Row],[Local - Partida]]=0, "-", BS_CONTROLE[[#This Row],[Local - Partida]])</f>
        <v>-</v>
      </c>
      <c r="AL545" s="283" t="str">
        <f>IF(BS_CONTROLE[[#This Row],[Local - Encerramento]]=0, "-", BS_CONTROLE[[#This Row],[Local - Encerramento]])</f>
        <v>-</v>
      </c>
      <c r="AM545" s="283" t="str">
        <f>IF(BS_CONTROLE[[#This Row],[Entre - Estações]]=0, "-", BS_CONTROLE[[#This Row],[Entre - Estações]])</f>
        <v>-</v>
      </c>
      <c r="AN545" s="283" t="str">
        <f>IF(BS_CONTROLE[[#This Row],[SB]]=0, "-", BS_CONTROLE[[#This Row],[SB]])</f>
        <v>-</v>
      </c>
      <c r="AO545" s="267" t="str">
        <f>IF(BS_CONTROLE[[#This Row],[SUB]]=0, "-", BS_CONTROLE[[#This Row],[SUB]])</f>
        <v>-</v>
      </c>
      <c r="AP545" s="268" t="str">
        <f>IF(BS_CONTROLE[[#This Row],[KM - Inicio]]=0, "-", BS_CONTROLE[[#This Row],[KM - Inicio]])</f>
        <v>-</v>
      </c>
      <c r="AQ545" s="268" t="str">
        <f>IF(BS_CONTROLE[[#This Row],[KM - Fim]]=0, "-", BS_CONTROLE[[#This Row],[KM - Fim]])</f>
        <v>-</v>
      </c>
      <c r="AR545" s="284"/>
      <c r="AS545" s="284"/>
      <c r="AT545" s="284"/>
      <c r="AU545" s="344"/>
      <c r="AV545" s="344"/>
      <c r="AW545" s="344"/>
      <c r="AX545" s="345"/>
      <c r="AY545" s="288" t="str">
        <f>IF(D545="","*",IFERROR(IF(ISODD(COUNT(AS545:AX545)),"ERRO",SUM((AT545-AS545),(AV545-AU545),(AX545-AW545))),"ERRO"))</f>
        <v>*</v>
      </c>
      <c r="AZ545" s="156"/>
      <c r="BA545" s="340"/>
      <c r="BB545" s="172" t="str">
        <f>IFERROR(_xlfn.XLOOKUP(AI545, BS_ATIVIDADE[ATIVIDADE],BS_ATIVIDADE[UNIDADE] ), "*")</f>
        <v>*</v>
      </c>
      <c r="BC545" s="27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7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7" t="str">
        <f>IFERROR(_xlfn.XLOOKUP(AO545, BASE_MAPA!$E$2:$E$359, BASE_MAPA!$J$2:$J$359), "ERRO")</f>
        <v>ERRO</v>
      </c>
      <c r="BF545" s="269" t="str">
        <f>IF(BS_CONTROLE[[#This Row],[Responsavel pelo boletim]]=0, "-", BS_CONTROLE[[#This Row],[Responsavel pelo boletim]])</f>
        <v>-</v>
      </c>
      <c r="BG545" s="177"/>
      <c r="BH545" s="346"/>
      <c r="BI545" s="347"/>
      <c r="BJ545" s="348"/>
      <c r="BK545" s="341"/>
      <c r="BL545" s="177"/>
      <c r="BM545" s="173"/>
      <c r="BN545" s="173"/>
      <c r="BO545" s="203"/>
      <c r="BP545" s="341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12" t="str">
        <f>IF(BN545="","",SUBSTITUTE(BM545," ","")&amp;SUBSTITUTE(BN545," ",""))</f>
        <v/>
      </c>
    </row>
    <row r="546" spans="1:72">
      <c r="A546" s="161" t="str">
        <f>D547&amp;B546</f>
        <v/>
      </c>
      <c r="B546" s="162"/>
      <c r="C546" s="342" t="str">
        <f>IF(BS_CONTROLE[[#This Row],[DATA]]="","",WEEKNUM(BS_CONTROLE[[#This Row],[DATA]]))</f>
        <v/>
      </c>
      <c r="D546" s="205"/>
      <c r="E546" s="343"/>
      <c r="F546" s="166"/>
      <c r="G546" s="154" t="str">
        <f>IF(D546="","*",VLOOKUP(F546,BS_ATIVIDADE[#All],3,FALSE))</f>
        <v>*</v>
      </c>
      <c r="H546" s="158"/>
      <c r="I546" s="158"/>
      <c r="J546" s="219"/>
      <c r="K546" s="219"/>
      <c r="L546" s="171"/>
      <c r="M546" s="19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9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58"/>
      <c r="P546" s="158"/>
      <c r="Q546" s="171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5" t="str">
        <f>IFERROR(_xlfn.XLOOKUP(J546, BASE_MAPA!$E$2:$E$359, BASE_MAPA!$J$2:$J$359), "ERRO")</f>
        <v>ERRO</v>
      </c>
      <c r="V546" s="282"/>
      <c r="W546" s="335"/>
      <c r="X546" s="205"/>
      <c r="Y546" s="173"/>
      <c r="Z546" s="173"/>
      <c r="AA546" s="171"/>
      <c r="AB546" s="70"/>
      <c r="AC546" s="156"/>
      <c r="AD546" s="158"/>
      <c r="AE546" s="171"/>
      <c r="AF546" s="171"/>
      <c r="AG546" s="171"/>
      <c r="AH546" s="174"/>
      <c r="AI546" s="166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3" t="str">
        <f>IF(BS_CONTROLE[[#This Row],[Local - Partida]]=0, "-", BS_CONTROLE[[#This Row],[Local - Partida]])</f>
        <v>-</v>
      </c>
      <c r="AL546" s="283" t="str">
        <f>IF(BS_CONTROLE[[#This Row],[Local - Encerramento]]=0, "-", BS_CONTROLE[[#This Row],[Local - Encerramento]])</f>
        <v>-</v>
      </c>
      <c r="AM546" s="283" t="str">
        <f>IF(BS_CONTROLE[[#This Row],[Entre - Estações]]=0, "-", BS_CONTROLE[[#This Row],[Entre - Estações]])</f>
        <v>-</v>
      </c>
      <c r="AN546" s="283" t="str">
        <f>IF(BS_CONTROLE[[#This Row],[SB]]=0, "-", BS_CONTROLE[[#This Row],[SB]])</f>
        <v>-</v>
      </c>
      <c r="AO546" s="267" t="str">
        <f>IF(BS_CONTROLE[[#This Row],[SUB]]=0, "-", BS_CONTROLE[[#This Row],[SUB]])</f>
        <v>-</v>
      </c>
      <c r="AP546" s="268" t="str">
        <f>IF(BS_CONTROLE[[#This Row],[KM - Inicio]]=0, "-", BS_CONTROLE[[#This Row],[KM - Inicio]])</f>
        <v>-</v>
      </c>
      <c r="AQ546" s="268" t="str">
        <f>IF(BS_CONTROLE[[#This Row],[KM - Fim]]=0, "-", BS_CONTROLE[[#This Row],[KM - Fim]])</f>
        <v>-</v>
      </c>
      <c r="AR546" s="284"/>
      <c r="AS546" s="284"/>
      <c r="AT546" s="284"/>
      <c r="AU546" s="344"/>
      <c r="AV546" s="344"/>
      <c r="AW546" s="344"/>
      <c r="AX546" s="345"/>
      <c r="AY546" s="288" t="str">
        <f>IF(D546="","*",IFERROR(IF(ISODD(COUNT(AS546:AX546)),"ERRO",SUM((AT546-AS546),(AV546-AU546),(AX546-AW546))),"ERRO"))</f>
        <v>*</v>
      </c>
      <c r="AZ546" s="156"/>
      <c r="BA546" s="340"/>
      <c r="BB546" s="172" t="str">
        <f>IFERROR(_xlfn.XLOOKUP(AI546, BS_ATIVIDADE[ATIVIDADE],BS_ATIVIDADE[UNIDADE] ), "*")</f>
        <v>*</v>
      </c>
      <c r="BC546" s="27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7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7" t="str">
        <f>IFERROR(_xlfn.XLOOKUP(AO546, BASE_MAPA!$E$2:$E$359, BASE_MAPA!$J$2:$J$359), "ERRO")</f>
        <v>ERRO</v>
      </c>
      <c r="BF546" s="269" t="str">
        <f>IF(BS_CONTROLE[[#This Row],[Responsavel pelo boletim]]=0, "-", BS_CONTROLE[[#This Row],[Responsavel pelo boletim]])</f>
        <v>-</v>
      </c>
      <c r="BG546" s="177"/>
      <c r="BH546" s="346"/>
      <c r="BI546" s="347"/>
      <c r="BJ546" s="348"/>
      <c r="BK546" s="341"/>
      <c r="BL546" s="177"/>
      <c r="BM546" s="173"/>
      <c r="BN546" s="173"/>
      <c r="BO546" s="203"/>
      <c r="BP546" s="341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12" t="str">
        <f>IF(BN546="","",SUBSTITUTE(BM546," ","")&amp;SUBSTITUTE(BN546," ",""))</f>
        <v/>
      </c>
    </row>
    <row r="547" spans="1:72">
      <c r="A547" s="161" t="str">
        <f>D548&amp;B547</f>
        <v/>
      </c>
      <c r="B547" s="162"/>
      <c r="C547" s="342" t="str">
        <f>IF(BS_CONTROLE[[#This Row],[DATA]]="","",WEEKNUM(BS_CONTROLE[[#This Row],[DATA]]))</f>
        <v/>
      </c>
      <c r="D547" s="205"/>
      <c r="E547" s="343"/>
      <c r="F547" s="166"/>
      <c r="G547" s="154" t="str">
        <f>IF(D547="","*",VLOOKUP(F547,BS_ATIVIDADE[#All],3,FALSE))</f>
        <v>*</v>
      </c>
      <c r="H547" s="158"/>
      <c r="I547" s="158"/>
      <c r="J547" s="219"/>
      <c r="K547" s="219"/>
      <c r="L547" s="171"/>
      <c r="M547" s="19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9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58"/>
      <c r="P547" s="158"/>
      <c r="Q547" s="171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5" t="str">
        <f>IFERROR(_xlfn.XLOOKUP(J547, BASE_MAPA!$E$2:$E$359, BASE_MAPA!$J$2:$J$359), "ERRO")</f>
        <v>ERRO</v>
      </c>
      <c r="V547" s="282"/>
      <c r="W547" s="335"/>
      <c r="X547" s="205"/>
      <c r="Y547" s="173"/>
      <c r="Z547" s="173"/>
      <c r="AA547" s="171"/>
      <c r="AB547" s="70"/>
      <c r="AC547" s="156"/>
      <c r="AD547" s="158"/>
      <c r="AE547" s="171"/>
      <c r="AF547" s="171"/>
      <c r="AG547" s="171"/>
      <c r="AH547" s="174"/>
      <c r="AI547" s="166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3" t="str">
        <f>IF(BS_CONTROLE[[#This Row],[Local - Partida]]=0, "-", BS_CONTROLE[[#This Row],[Local - Partida]])</f>
        <v>-</v>
      </c>
      <c r="AL547" s="283" t="str">
        <f>IF(BS_CONTROLE[[#This Row],[Local - Encerramento]]=0, "-", BS_CONTROLE[[#This Row],[Local - Encerramento]])</f>
        <v>-</v>
      </c>
      <c r="AM547" s="283" t="str">
        <f>IF(BS_CONTROLE[[#This Row],[Entre - Estações]]=0, "-", BS_CONTROLE[[#This Row],[Entre - Estações]])</f>
        <v>-</v>
      </c>
      <c r="AN547" s="283" t="str">
        <f>IF(BS_CONTROLE[[#This Row],[SB]]=0, "-", BS_CONTROLE[[#This Row],[SB]])</f>
        <v>-</v>
      </c>
      <c r="AO547" s="267" t="str">
        <f>IF(BS_CONTROLE[[#This Row],[SUB]]=0, "-", BS_CONTROLE[[#This Row],[SUB]])</f>
        <v>-</v>
      </c>
      <c r="AP547" s="268" t="str">
        <f>IF(BS_CONTROLE[[#This Row],[KM - Inicio]]=0, "-", BS_CONTROLE[[#This Row],[KM - Inicio]])</f>
        <v>-</v>
      </c>
      <c r="AQ547" s="268" t="str">
        <f>IF(BS_CONTROLE[[#This Row],[KM - Fim]]=0, "-", BS_CONTROLE[[#This Row],[KM - Fim]])</f>
        <v>-</v>
      </c>
      <c r="AR547" s="284"/>
      <c r="AS547" s="284"/>
      <c r="AT547" s="284"/>
      <c r="AU547" s="344"/>
      <c r="AV547" s="344"/>
      <c r="AW547" s="344"/>
      <c r="AX547" s="345"/>
      <c r="AY547" s="288" t="str">
        <f>IF(D547="","*",IFERROR(IF(ISODD(COUNT(AS547:AX547)),"ERRO",SUM((AT547-AS547),(AV547-AU547),(AX547-AW547))),"ERRO"))</f>
        <v>*</v>
      </c>
      <c r="AZ547" s="156"/>
      <c r="BA547" s="340"/>
      <c r="BB547" s="172" t="str">
        <f>IFERROR(_xlfn.XLOOKUP(AI547, BS_ATIVIDADE[ATIVIDADE],BS_ATIVIDADE[UNIDADE] ), "*")</f>
        <v>*</v>
      </c>
      <c r="BC547" s="27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7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7" t="str">
        <f>IFERROR(_xlfn.XLOOKUP(AO547, BASE_MAPA!$E$2:$E$359, BASE_MAPA!$J$2:$J$359), "ERRO")</f>
        <v>ERRO</v>
      </c>
      <c r="BF547" s="269" t="str">
        <f>IF(BS_CONTROLE[[#This Row],[Responsavel pelo boletim]]=0, "-", BS_CONTROLE[[#This Row],[Responsavel pelo boletim]])</f>
        <v>-</v>
      </c>
      <c r="BG547" s="177"/>
      <c r="BH547" s="346"/>
      <c r="BI547" s="347"/>
      <c r="BJ547" s="348"/>
      <c r="BK547" s="341"/>
      <c r="BL547" s="177"/>
      <c r="BM547" s="173"/>
      <c r="BN547" s="173"/>
      <c r="BO547" s="203"/>
      <c r="BP547" s="341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12" t="str">
        <f>IF(BN547="","",SUBSTITUTE(BM547," ","")&amp;SUBSTITUTE(BN547," ",""))</f>
        <v/>
      </c>
    </row>
    <row r="548" spans="1:72">
      <c r="A548" s="161" t="str">
        <f>D549&amp;B548</f>
        <v/>
      </c>
      <c r="B548" s="162"/>
      <c r="C548" s="342" t="str">
        <f>IF(BS_CONTROLE[[#This Row],[DATA]]="","",WEEKNUM(BS_CONTROLE[[#This Row],[DATA]]))</f>
        <v/>
      </c>
      <c r="D548" s="205"/>
      <c r="E548" s="343"/>
      <c r="F548" s="166"/>
      <c r="G548" s="154" t="str">
        <f>IF(D548="","*",VLOOKUP(F548,BS_ATIVIDADE[#All],3,FALSE))</f>
        <v>*</v>
      </c>
      <c r="H548" s="158"/>
      <c r="I548" s="158"/>
      <c r="J548" s="219"/>
      <c r="K548" s="219"/>
      <c r="L548" s="171"/>
      <c r="M548" s="19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9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58"/>
      <c r="P548" s="158"/>
      <c r="Q548" s="171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5" t="str">
        <f>IFERROR(_xlfn.XLOOKUP(J548, BASE_MAPA!$E$2:$E$359, BASE_MAPA!$J$2:$J$359), "ERRO")</f>
        <v>ERRO</v>
      </c>
      <c r="V548" s="282"/>
      <c r="W548" s="335"/>
      <c r="X548" s="205"/>
      <c r="Y548" s="173"/>
      <c r="Z548" s="173"/>
      <c r="AA548" s="171"/>
      <c r="AB548" s="70"/>
      <c r="AC548" s="156"/>
      <c r="AD548" s="158"/>
      <c r="AE548" s="171"/>
      <c r="AF548" s="171"/>
      <c r="AG548" s="171"/>
      <c r="AH548" s="174"/>
      <c r="AI548" s="166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3" t="str">
        <f>IF(BS_CONTROLE[[#This Row],[Local - Partida]]=0, "-", BS_CONTROLE[[#This Row],[Local - Partida]])</f>
        <v>-</v>
      </c>
      <c r="AL548" s="283" t="str">
        <f>IF(BS_CONTROLE[[#This Row],[Local - Encerramento]]=0, "-", BS_CONTROLE[[#This Row],[Local - Encerramento]])</f>
        <v>-</v>
      </c>
      <c r="AM548" s="283" t="str">
        <f>IF(BS_CONTROLE[[#This Row],[Entre - Estações]]=0, "-", BS_CONTROLE[[#This Row],[Entre - Estações]])</f>
        <v>-</v>
      </c>
      <c r="AN548" s="283" t="str">
        <f>IF(BS_CONTROLE[[#This Row],[SB]]=0, "-", BS_CONTROLE[[#This Row],[SB]])</f>
        <v>-</v>
      </c>
      <c r="AO548" s="267" t="str">
        <f>IF(BS_CONTROLE[[#This Row],[SUB]]=0, "-", BS_CONTROLE[[#This Row],[SUB]])</f>
        <v>-</v>
      </c>
      <c r="AP548" s="268" t="str">
        <f>IF(BS_CONTROLE[[#This Row],[KM - Inicio]]=0, "-", BS_CONTROLE[[#This Row],[KM - Inicio]])</f>
        <v>-</v>
      </c>
      <c r="AQ548" s="268" t="str">
        <f>IF(BS_CONTROLE[[#This Row],[KM - Fim]]=0, "-", BS_CONTROLE[[#This Row],[KM - Fim]])</f>
        <v>-</v>
      </c>
      <c r="AR548" s="284"/>
      <c r="AS548" s="284"/>
      <c r="AT548" s="284"/>
      <c r="AU548" s="344"/>
      <c r="AV548" s="344"/>
      <c r="AW548" s="344"/>
      <c r="AX548" s="345"/>
      <c r="AY548" s="288" t="str">
        <f>IF(D548="","*",IFERROR(IF(ISODD(COUNT(AS548:AX548)),"ERRO",SUM((AT548-AS548),(AV548-AU548),(AX548-AW548))),"ERRO"))</f>
        <v>*</v>
      </c>
      <c r="AZ548" s="156"/>
      <c r="BA548" s="340"/>
      <c r="BB548" s="172" t="str">
        <f>IFERROR(_xlfn.XLOOKUP(AI548, BS_ATIVIDADE[ATIVIDADE],BS_ATIVIDADE[UNIDADE] ), "*")</f>
        <v>*</v>
      </c>
      <c r="BC548" s="27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7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7" t="str">
        <f>IFERROR(_xlfn.XLOOKUP(AO548, BASE_MAPA!$E$2:$E$359, BASE_MAPA!$J$2:$J$359), "ERRO")</f>
        <v>ERRO</v>
      </c>
      <c r="BF548" s="269" t="str">
        <f>IF(BS_CONTROLE[[#This Row],[Responsavel pelo boletim]]=0, "-", BS_CONTROLE[[#This Row],[Responsavel pelo boletim]])</f>
        <v>-</v>
      </c>
      <c r="BG548" s="177"/>
      <c r="BH548" s="346"/>
      <c r="BI548" s="347"/>
      <c r="BJ548" s="348"/>
      <c r="BK548" s="341"/>
      <c r="BL548" s="177"/>
      <c r="BM548" s="173"/>
      <c r="BN548" s="173"/>
      <c r="BO548" s="203"/>
      <c r="BP548" s="341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12" t="str">
        <f>IF(BN548="","",SUBSTITUTE(BM548," ","")&amp;SUBSTITUTE(BN548," ",""))</f>
        <v/>
      </c>
    </row>
    <row r="549" spans="1:72">
      <c r="A549" s="161" t="str">
        <f>D550&amp;B549</f>
        <v/>
      </c>
      <c r="B549" s="162"/>
      <c r="C549" s="342" t="str">
        <f>IF(BS_CONTROLE[[#This Row],[DATA]]="","",WEEKNUM(BS_CONTROLE[[#This Row],[DATA]]))</f>
        <v/>
      </c>
      <c r="D549" s="205"/>
      <c r="E549" s="343"/>
      <c r="F549" s="166"/>
      <c r="G549" s="154" t="str">
        <f>IF(D549="","*",VLOOKUP(F549,BS_ATIVIDADE[#All],3,FALSE))</f>
        <v>*</v>
      </c>
      <c r="H549" s="158"/>
      <c r="I549" s="158"/>
      <c r="J549" s="219"/>
      <c r="K549" s="219"/>
      <c r="L549" s="171"/>
      <c r="M549" s="19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58"/>
      <c r="P549" s="158"/>
      <c r="Q549" s="171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55" t="str">
        <f>IFERROR(_xlfn.XLOOKUP(J549, BASE_MAPA!$E$2:$E$359, BASE_MAPA!$J$2:$J$359), "ERRO")</f>
        <v>ERRO</v>
      </c>
      <c r="V549" s="282"/>
      <c r="W549" s="335"/>
      <c r="X549" s="205"/>
      <c r="Y549" s="173"/>
      <c r="Z549" s="173"/>
      <c r="AA549" s="171"/>
      <c r="AB549" s="70"/>
      <c r="AC549" s="156"/>
      <c r="AD549" s="158"/>
      <c r="AE549" s="171"/>
      <c r="AF549" s="171"/>
      <c r="AG549" s="171"/>
      <c r="AH549" s="174"/>
      <c r="AI549" s="166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3" t="str">
        <f>IF(BS_CONTROLE[[#This Row],[Local - Partida]]=0, "-", BS_CONTROLE[[#This Row],[Local - Partida]])</f>
        <v>-</v>
      </c>
      <c r="AL549" s="283" t="str">
        <f>IF(BS_CONTROLE[[#This Row],[Local - Encerramento]]=0, "-", BS_CONTROLE[[#This Row],[Local - Encerramento]])</f>
        <v>-</v>
      </c>
      <c r="AM549" s="283" t="str">
        <f>IF(BS_CONTROLE[[#This Row],[Entre - Estações]]=0, "-", BS_CONTROLE[[#This Row],[Entre - Estações]])</f>
        <v>-</v>
      </c>
      <c r="AN549" s="283" t="str">
        <f>IF(BS_CONTROLE[[#This Row],[SB]]=0, "-", BS_CONTROLE[[#This Row],[SB]])</f>
        <v>-</v>
      </c>
      <c r="AO549" s="267" t="str">
        <f>IF(BS_CONTROLE[[#This Row],[SUB]]=0, "-", BS_CONTROLE[[#This Row],[SUB]])</f>
        <v>-</v>
      </c>
      <c r="AP549" s="268" t="str">
        <f>IF(BS_CONTROLE[[#This Row],[KM - Inicio]]=0, "-", BS_CONTROLE[[#This Row],[KM - Inicio]])</f>
        <v>-</v>
      </c>
      <c r="AQ549" s="268" t="str">
        <f>IF(BS_CONTROLE[[#This Row],[KM - Fim]]=0, "-", BS_CONTROLE[[#This Row],[KM - Fim]])</f>
        <v>-</v>
      </c>
      <c r="AR549" s="284"/>
      <c r="AS549" s="284"/>
      <c r="AT549" s="284"/>
      <c r="AU549" s="344"/>
      <c r="AV549" s="344"/>
      <c r="AW549" s="344"/>
      <c r="AX549" s="345"/>
      <c r="AY549" s="288" t="str">
        <f>IF(D549="","*",IFERROR(IF(ISODD(COUNT(AS549:AX549)),"ERRO",SUM((AT549-AS549),(AV549-AU549),(AX549-AW549))),"ERRO"))</f>
        <v>*</v>
      </c>
      <c r="AZ549" s="156"/>
      <c r="BA549" s="340"/>
      <c r="BB549" s="172" t="str">
        <f>IFERROR(_xlfn.XLOOKUP(AI549, BS_ATIVIDADE[ATIVIDADE],BS_ATIVIDADE[UNIDADE] ), "*")</f>
        <v>*</v>
      </c>
      <c r="BC549" s="27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7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7" t="str">
        <f>IFERROR(_xlfn.XLOOKUP(AO549, BASE_MAPA!$E$2:$E$359, BASE_MAPA!$J$2:$J$359), "ERRO")</f>
        <v>ERRO</v>
      </c>
      <c r="BF549" s="269" t="str">
        <f>IF(BS_CONTROLE[[#This Row],[Responsavel pelo boletim]]=0, "-", BS_CONTROLE[[#This Row],[Responsavel pelo boletim]])</f>
        <v>-</v>
      </c>
      <c r="BG549" s="177"/>
      <c r="BH549" s="346"/>
      <c r="BI549" s="347"/>
      <c r="BJ549" s="348"/>
      <c r="BK549" s="341"/>
      <c r="BL549" s="177"/>
      <c r="BM549" s="173"/>
      <c r="BN549" s="173"/>
      <c r="BO549" s="203"/>
      <c r="BP549" s="341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12" t="str">
        <f>IF(BN549="","",SUBSTITUTE(BM549," ","")&amp;SUBSTITUTE(BN549," ",""))</f>
        <v/>
      </c>
    </row>
    <row r="550" spans="1:72">
      <c r="A550" s="161" t="str">
        <f>D551&amp;B550</f>
        <v/>
      </c>
      <c r="B550" s="162"/>
      <c r="C550" s="342" t="str">
        <f>IF(BS_CONTROLE[[#This Row],[DATA]]="","",WEEKNUM(BS_CONTROLE[[#This Row],[DATA]]))</f>
        <v/>
      </c>
      <c r="D550" s="205"/>
      <c r="E550" s="343"/>
      <c r="F550" s="166"/>
      <c r="G550" s="154" t="str">
        <f>IF(D550="","*",VLOOKUP(F550,BS_ATIVIDADE[#All],3,FALSE))</f>
        <v>*</v>
      </c>
      <c r="H550" s="158"/>
      <c r="I550" s="158"/>
      <c r="J550" s="219"/>
      <c r="K550" s="219"/>
      <c r="L550" s="171"/>
      <c r="M550" s="19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9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58"/>
      <c r="P550" s="158"/>
      <c r="Q550" s="171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55" t="str">
        <f>IFERROR(_xlfn.XLOOKUP(J550, BASE_MAPA!$E$2:$E$359, BASE_MAPA!$J$2:$J$359), "ERRO")</f>
        <v>ERRO</v>
      </c>
      <c r="V550" s="282"/>
      <c r="W550" s="335"/>
      <c r="X550" s="205"/>
      <c r="Y550" s="173"/>
      <c r="Z550" s="173"/>
      <c r="AA550" s="171"/>
      <c r="AB550" s="70"/>
      <c r="AC550" s="156"/>
      <c r="AD550" s="158"/>
      <c r="AE550" s="171"/>
      <c r="AF550" s="171"/>
      <c r="AG550" s="171"/>
      <c r="AH550" s="174"/>
      <c r="AI550" s="166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3" t="str">
        <f>IF(BS_CONTROLE[[#This Row],[Local - Partida]]=0, "-", BS_CONTROLE[[#This Row],[Local - Partida]])</f>
        <v>-</v>
      </c>
      <c r="AL550" s="283" t="str">
        <f>IF(BS_CONTROLE[[#This Row],[Local - Encerramento]]=0, "-", BS_CONTROLE[[#This Row],[Local - Encerramento]])</f>
        <v>-</v>
      </c>
      <c r="AM550" s="283" t="str">
        <f>IF(BS_CONTROLE[[#This Row],[Entre - Estações]]=0, "-", BS_CONTROLE[[#This Row],[Entre - Estações]])</f>
        <v>-</v>
      </c>
      <c r="AN550" s="283" t="str">
        <f>IF(BS_CONTROLE[[#This Row],[SB]]=0, "-", BS_CONTROLE[[#This Row],[SB]])</f>
        <v>-</v>
      </c>
      <c r="AO550" s="267" t="str">
        <f>IF(BS_CONTROLE[[#This Row],[SUB]]=0, "-", BS_CONTROLE[[#This Row],[SUB]])</f>
        <v>-</v>
      </c>
      <c r="AP550" s="268" t="str">
        <f>IF(BS_CONTROLE[[#This Row],[KM - Inicio]]=0, "-", BS_CONTROLE[[#This Row],[KM - Inicio]])</f>
        <v>-</v>
      </c>
      <c r="AQ550" s="268" t="str">
        <f>IF(BS_CONTROLE[[#This Row],[KM - Fim]]=0, "-", BS_CONTROLE[[#This Row],[KM - Fim]])</f>
        <v>-</v>
      </c>
      <c r="AR550" s="284"/>
      <c r="AS550" s="284"/>
      <c r="AT550" s="284"/>
      <c r="AU550" s="344"/>
      <c r="AV550" s="344"/>
      <c r="AW550" s="344"/>
      <c r="AX550" s="345"/>
      <c r="AY550" s="288" t="str">
        <f>IF(D550="","*",IFERROR(IF(ISODD(COUNT(AS550:AX550)),"ERRO",SUM((AT550-AS550),(AV550-AU550),(AX550-AW550))),"ERRO"))</f>
        <v>*</v>
      </c>
      <c r="AZ550" s="156"/>
      <c r="BA550" s="340"/>
      <c r="BB550" s="172" t="str">
        <f>IFERROR(_xlfn.XLOOKUP(AI550, BS_ATIVIDADE[ATIVIDADE],BS_ATIVIDADE[UNIDADE] ), "*")</f>
        <v>*</v>
      </c>
      <c r="BC550" s="27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7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57" t="str">
        <f>IFERROR(_xlfn.XLOOKUP(AO550, BASE_MAPA!$E$2:$E$359, BASE_MAPA!$J$2:$J$359), "ERRO")</f>
        <v>ERRO</v>
      </c>
      <c r="BF550" s="269" t="str">
        <f>IF(BS_CONTROLE[[#This Row],[Responsavel pelo boletim]]=0, "-", BS_CONTROLE[[#This Row],[Responsavel pelo boletim]])</f>
        <v>-</v>
      </c>
      <c r="BG550" s="177"/>
      <c r="BH550" s="346"/>
      <c r="BI550" s="347"/>
      <c r="BJ550" s="348"/>
      <c r="BK550" s="341"/>
      <c r="BL550" s="177"/>
      <c r="BM550" s="173"/>
      <c r="BN550" s="173"/>
      <c r="BO550" s="203"/>
      <c r="BP550" s="341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12" t="str">
        <f>IF(BN550="","",SUBSTITUTE(BM550," ","")&amp;SUBSTITUTE(BN550," ",""))</f>
        <v/>
      </c>
    </row>
    <row r="551" spans="1:72">
      <c r="A551" s="161" t="str">
        <f>D552&amp;B551</f>
        <v/>
      </c>
      <c r="B551" s="162"/>
      <c r="C551" s="342" t="str">
        <f>IF(BS_CONTROLE[[#This Row],[DATA]]="","",WEEKNUM(BS_CONTROLE[[#This Row],[DATA]]))</f>
        <v/>
      </c>
      <c r="D551" s="205"/>
      <c r="E551" s="343"/>
      <c r="F551" s="166"/>
      <c r="G551" s="154" t="str">
        <f>IF(D551="","*",VLOOKUP(F551,BS_ATIVIDADE[#All],3,FALSE))</f>
        <v>*</v>
      </c>
      <c r="H551" s="158"/>
      <c r="I551" s="158"/>
      <c r="J551" s="219"/>
      <c r="K551" s="219"/>
      <c r="L551" s="171"/>
      <c r="M551" s="19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9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58"/>
      <c r="P551" s="158"/>
      <c r="Q551" s="171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55" t="str">
        <f>IFERROR(_xlfn.XLOOKUP(J551, BASE_MAPA!$E$2:$E$359, BASE_MAPA!$J$2:$J$359), "ERRO")</f>
        <v>ERRO</v>
      </c>
      <c r="V551" s="282"/>
      <c r="W551" s="335"/>
      <c r="X551" s="205"/>
      <c r="Y551" s="173"/>
      <c r="Z551" s="173"/>
      <c r="AA551" s="171"/>
      <c r="AB551" s="70"/>
      <c r="AC551" s="156"/>
      <c r="AD551" s="158"/>
      <c r="AE551" s="171"/>
      <c r="AF551" s="171"/>
      <c r="AG551" s="171"/>
      <c r="AH551" s="174"/>
      <c r="AI551" s="166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3" t="str">
        <f>IF(BS_CONTROLE[[#This Row],[Local - Partida]]=0, "-", BS_CONTROLE[[#This Row],[Local - Partida]])</f>
        <v>-</v>
      </c>
      <c r="AL551" s="283" t="str">
        <f>IF(BS_CONTROLE[[#This Row],[Local - Encerramento]]=0, "-", BS_CONTROLE[[#This Row],[Local - Encerramento]])</f>
        <v>-</v>
      </c>
      <c r="AM551" s="283" t="str">
        <f>IF(BS_CONTROLE[[#This Row],[Entre - Estações]]=0, "-", BS_CONTROLE[[#This Row],[Entre - Estações]])</f>
        <v>-</v>
      </c>
      <c r="AN551" s="283" t="str">
        <f>IF(BS_CONTROLE[[#This Row],[SB]]=0, "-", BS_CONTROLE[[#This Row],[SB]])</f>
        <v>-</v>
      </c>
      <c r="AO551" s="267" t="str">
        <f>IF(BS_CONTROLE[[#This Row],[SUB]]=0, "-", BS_CONTROLE[[#This Row],[SUB]])</f>
        <v>-</v>
      </c>
      <c r="AP551" s="268" t="str">
        <f>IF(BS_CONTROLE[[#This Row],[KM - Inicio]]=0, "-", BS_CONTROLE[[#This Row],[KM - Inicio]])</f>
        <v>-</v>
      </c>
      <c r="AQ551" s="268" t="str">
        <f>IF(BS_CONTROLE[[#This Row],[KM - Fim]]=0, "-", BS_CONTROLE[[#This Row],[KM - Fim]])</f>
        <v>-</v>
      </c>
      <c r="AR551" s="284"/>
      <c r="AS551" s="284"/>
      <c r="AT551" s="284"/>
      <c r="AU551" s="344"/>
      <c r="AV551" s="344"/>
      <c r="AW551" s="344"/>
      <c r="AX551" s="345"/>
      <c r="AY551" s="288" t="str">
        <f>IF(D551="","*",IFERROR(IF(ISODD(COUNT(AS551:AX551)),"ERRO",SUM((AT551-AS551),(AV551-AU551),(AX551-AW551))),"ERRO"))</f>
        <v>*</v>
      </c>
      <c r="AZ551" s="156"/>
      <c r="BA551" s="340"/>
      <c r="BB551" s="172" t="str">
        <f>IFERROR(_xlfn.XLOOKUP(AI551, BS_ATIVIDADE[ATIVIDADE],BS_ATIVIDADE[UNIDADE] ), "*")</f>
        <v>*</v>
      </c>
      <c r="BC551" s="27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7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57" t="str">
        <f>IFERROR(_xlfn.XLOOKUP(AO551, BASE_MAPA!$E$2:$E$359, BASE_MAPA!$J$2:$J$359), "ERRO")</f>
        <v>ERRO</v>
      </c>
      <c r="BF551" s="269" t="str">
        <f>IF(BS_CONTROLE[[#This Row],[Responsavel pelo boletim]]=0, "-", BS_CONTROLE[[#This Row],[Responsavel pelo boletim]])</f>
        <v>-</v>
      </c>
      <c r="BG551" s="177"/>
      <c r="BH551" s="346"/>
      <c r="BI551" s="347"/>
      <c r="BJ551" s="348"/>
      <c r="BK551" s="341"/>
      <c r="BL551" s="177"/>
      <c r="BM551" s="173"/>
      <c r="BN551" s="173"/>
      <c r="BO551" s="203"/>
      <c r="BP551" s="341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12" t="str">
        <f>IF(BN551="","",SUBSTITUTE(BM551," ","")&amp;SUBSTITUTE(BN551," ",""))</f>
        <v/>
      </c>
    </row>
    <row r="552" spans="1:72">
      <c r="A552" s="161" t="str">
        <f>D553&amp;B552</f>
        <v/>
      </c>
      <c r="B552" s="162"/>
      <c r="C552" s="342" t="str">
        <f>IF(BS_CONTROLE[[#This Row],[DATA]]="","",WEEKNUM(BS_CONTROLE[[#This Row],[DATA]]))</f>
        <v/>
      </c>
      <c r="D552" s="205"/>
      <c r="E552" s="343"/>
      <c r="F552" s="166"/>
      <c r="G552" s="154" t="str">
        <f>IF(D552="","*",VLOOKUP(F552,BS_ATIVIDADE[#All],3,FALSE))</f>
        <v>*</v>
      </c>
      <c r="H552" s="158"/>
      <c r="I552" s="158"/>
      <c r="J552" s="219"/>
      <c r="K552" s="219"/>
      <c r="L552" s="171"/>
      <c r="M552" s="19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9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58"/>
      <c r="P552" s="158"/>
      <c r="Q552" s="171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55" t="str">
        <f>IFERROR(_xlfn.XLOOKUP(J552, BASE_MAPA!$E$2:$E$359, BASE_MAPA!$J$2:$J$359), "ERRO")</f>
        <v>ERRO</v>
      </c>
      <c r="V552" s="282"/>
      <c r="W552" s="335"/>
      <c r="X552" s="205"/>
      <c r="Y552" s="173"/>
      <c r="Z552" s="173"/>
      <c r="AA552" s="171"/>
      <c r="AB552" s="70"/>
      <c r="AC552" s="156"/>
      <c r="AD552" s="158"/>
      <c r="AE552" s="171"/>
      <c r="AF552" s="171"/>
      <c r="AG552" s="171"/>
      <c r="AH552" s="174"/>
      <c r="AI552" s="166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3" t="str">
        <f>IF(BS_CONTROLE[[#This Row],[Local - Partida]]=0, "-", BS_CONTROLE[[#This Row],[Local - Partida]])</f>
        <v>-</v>
      </c>
      <c r="AL552" s="283" t="str">
        <f>IF(BS_CONTROLE[[#This Row],[Local - Encerramento]]=0, "-", BS_CONTROLE[[#This Row],[Local - Encerramento]])</f>
        <v>-</v>
      </c>
      <c r="AM552" s="283" t="str">
        <f>IF(BS_CONTROLE[[#This Row],[Entre - Estações]]=0, "-", BS_CONTROLE[[#This Row],[Entre - Estações]])</f>
        <v>-</v>
      </c>
      <c r="AN552" s="283" t="str">
        <f>IF(BS_CONTROLE[[#This Row],[SB]]=0, "-", BS_CONTROLE[[#This Row],[SB]])</f>
        <v>-</v>
      </c>
      <c r="AO552" s="267" t="str">
        <f>IF(BS_CONTROLE[[#This Row],[SUB]]=0, "-", BS_CONTROLE[[#This Row],[SUB]])</f>
        <v>-</v>
      </c>
      <c r="AP552" s="268" t="str">
        <f>IF(BS_CONTROLE[[#This Row],[KM - Inicio]]=0, "-", BS_CONTROLE[[#This Row],[KM - Inicio]])</f>
        <v>-</v>
      </c>
      <c r="AQ552" s="268" t="str">
        <f>IF(BS_CONTROLE[[#This Row],[KM - Fim]]=0, "-", BS_CONTROLE[[#This Row],[KM - Fim]])</f>
        <v>-</v>
      </c>
      <c r="AR552" s="284"/>
      <c r="AS552" s="284"/>
      <c r="AT552" s="284"/>
      <c r="AU552" s="344"/>
      <c r="AV552" s="344"/>
      <c r="AW552" s="344"/>
      <c r="AX552" s="345"/>
      <c r="AY552" s="288" t="str">
        <f>IF(D552="","*",IFERROR(IF(ISODD(COUNT(AS552:AX552)),"ERRO",SUM((AT552-AS552),(AV552-AU552),(AX552-AW552))),"ERRO"))</f>
        <v>*</v>
      </c>
      <c r="AZ552" s="156"/>
      <c r="BA552" s="340"/>
      <c r="BB552" s="172" t="str">
        <f>IFERROR(_xlfn.XLOOKUP(AI552, BS_ATIVIDADE[ATIVIDADE],BS_ATIVIDADE[UNIDADE] ), "*")</f>
        <v>*</v>
      </c>
      <c r="BC552" s="27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7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57" t="str">
        <f>IFERROR(_xlfn.XLOOKUP(AO552, BASE_MAPA!$E$2:$E$359, BASE_MAPA!$J$2:$J$359), "ERRO")</f>
        <v>ERRO</v>
      </c>
      <c r="BF552" s="269" t="str">
        <f>IF(BS_CONTROLE[[#This Row],[Responsavel pelo boletim]]=0, "-", BS_CONTROLE[[#This Row],[Responsavel pelo boletim]])</f>
        <v>-</v>
      </c>
      <c r="BG552" s="177"/>
      <c r="BH552" s="346"/>
      <c r="BI552" s="347"/>
      <c r="BJ552" s="348"/>
      <c r="BK552" s="341"/>
      <c r="BL552" s="177"/>
      <c r="BM552" s="173"/>
      <c r="BN552" s="173"/>
      <c r="BO552" s="203"/>
      <c r="BP552" s="341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12" t="str">
        <f>IF(BN552="","",SUBSTITUTE(BM552," ","")&amp;SUBSTITUTE(BN552," ",""))</f>
        <v/>
      </c>
    </row>
    <row r="553" spans="1:72">
      <c r="A553" s="161" t="str">
        <f>D554&amp;B553</f>
        <v/>
      </c>
      <c r="B553" s="162"/>
      <c r="C553" s="342" t="str">
        <f>IF(BS_CONTROLE[[#This Row],[DATA]]="","",WEEKNUM(BS_CONTROLE[[#This Row],[DATA]]))</f>
        <v/>
      </c>
      <c r="D553" s="205"/>
      <c r="E553" s="343"/>
      <c r="F553" s="166"/>
      <c r="G553" s="154" t="str">
        <f>IF(D553="","*",VLOOKUP(F553,BS_ATIVIDADE[#All],3,FALSE))</f>
        <v>*</v>
      </c>
      <c r="H553" s="158"/>
      <c r="I553" s="158"/>
      <c r="J553" s="219"/>
      <c r="K553" s="219"/>
      <c r="L553" s="171"/>
      <c r="M553" s="19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9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58"/>
      <c r="P553" s="158"/>
      <c r="Q553" s="171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55" t="str">
        <f>IFERROR(_xlfn.XLOOKUP(J553, BASE_MAPA!$E$2:$E$359, BASE_MAPA!$J$2:$J$359), "ERRO")</f>
        <v>ERRO</v>
      </c>
      <c r="V553" s="282"/>
      <c r="W553" s="335"/>
      <c r="X553" s="205"/>
      <c r="Y553" s="173"/>
      <c r="Z553" s="173"/>
      <c r="AA553" s="171"/>
      <c r="AB553" s="70"/>
      <c r="AC553" s="156"/>
      <c r="AD553" s="158"/>
      <c r="AE553" s="171"/>
      <c r="AF553" s="171"/>
      <c r="AG553" s="171"/>
      <c r="AH553" s="174"/>
      <c r="AI553" s="166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3" t="str">
        <f>IF(BS_CONTROLE[[#This Row],[Local - Partida]]=0, "-", BS_CONTROLE[[#This Row],[Local - Partida]])</f>
        <v>-</v>
      </c>
      <c r="AL553" s="283" t="str">
        <f>IF(BS_CONTROLE[[#This Row],[Local - Encerramento]]=0, "-", BS_CONTROLE[[#This Row],[Local - Encerramento]])</f>
        <v>-</v>
      </c>
      <c r="AM553" s="283" t="str">
        <f>IF(BS_CONTROLE[[#This Row],[Entre - Estações]]=0, "-", BS_CONTROLE[[#This Row],[Entre - Estações]])</f>
        <v>-</v>
      </c>
      <c r="AN553" s="283" t="str">
        <f>IF(BS_CONTROLE[[#This Row],[SB]]=0, "-", BS_CONTROLE[[#This Row],[SB]])</f>
        <v>-</v>
      </c>
      <c r="AO553" s="267" t="str">
        <f>IF(BS_CONTROLE[[#This Row],[SUB]]=0, "-", BS_CONTROLE[[#This Row],[SUB]])</f>
        <v>-</v>
      </c>
      <c r="AP553" s="268" t="str">
        <f>IF(BS_CONTROLE[[#This Row],[KM - Inicio]]=0, "-", BS_CONTROLE[[#This Row],[KM - Inicio]])</f>
        <v>-</v>
      </c>
      <c r="AQ553" s="268" t="str">
        <f>IF(BS_CONTROLE[[#This Row],[KM - Fim]]=0, "-", BS_CONTROLE[[#This Row],[KM - Fim]])</f>
        <v>-</v>
      </c>
      <c r="AR553" s="284"/>
      <c r="AS553" s="284"/>
      <c r="AT553" s="284"/>
      <c r="AU553" s="344"/>
      <c r="AV553" s="344"/>
      <c r="AW553" s="344"/>
      <c r="AX553" s="345"/>
      <c r="AY553" s="288" t="str">
        <f>IF(D553="","*",IFERROR(IF(ISODD(COUNT(AS553:AX553)),"ERRO",SUM((AT553-AS553),(AV553-AU553),(AX553-AW553))),"ERRO"))</f>
        <v>*</v>
      </c>
      <c r="AZ553" s="156"/>
      <c r="BA553" s="340"/>
      <c r="BB553" s="172" t="str">
        <f>IFERROR(_xlfn.XLOOKUP(AI553, BS_ATIVIDADE[ATIVIDADE],BS_ATIVIDADE[UNIDADE] ), "*")</f>
        <v>*</v>
      </c>
      <c r="BC553" s="27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7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57" t="str">
        <f>IFERROR(_xlfn.XLOOKUP(AO553, BASE_MAPA!$E$2:$E$359, BASE_MAPA!$J$2:$J$359), "ERRO")</f>
        <v>ERRO</v>
      </c>
      <c r="BF553" s="269" t="str">
        <f>IF(BS_CONTROLE[[#This Row],[Responsavel pelo boletim]]=0, "-", BS_CONTROLE[[#This Row],[Responsavel pelo boletim]])</f>
        <v>-</v>
      </c>
      <c r="BG553" s="177"/>
      <c r="BH553" s="346"/>
      <c r="BI553" s="347"/>
      <c r="BJ553" s="348"/>
      <c r="BK553" s="341"/>
      <c r="BL553" s="177"/>
      <c r="BM553" s="173"/>
      <c r="BN553" s="173"/>
      <c r="BO553" s="203"/>
      <c r="BP553" s="341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12" t="str">
        <f>IF(BN553="","",SUBSTITUTE(BM553," ","")&amp;SUBSTITUTE(BN553," ",""))</f>
        <v/>
      </c>
    </row>
    <row r="554" spans="1:72">
      <c r="A554" s="161" t="str">
        <f>D555&amp;B554</f>
        <v/>
      </c>
      <c r="B554" s="162"/>
      <c r="C554" s="342" t="str">
        <f>IF(BS_CONTROLE[[#This Row],[DATA]]="","",WEEKNUM(BS_CONTROLE[[#This Row],[DATA]]))</f>
        <v/>
      </c>
      <c r="D554" s="205"/>
      <c r="E554" s="343"/>
      <c r="F554" s="166"/>
      <c r="G554" s="154" t="str">
        <f>IF(D554="","*",VLOOKUP(F554,BS_ATIVIDADE[#All],3,FALSE))</f>
        <v>*</v>
      </c>
      <c r="H554" s="158"/>
      <c r="I554" s="158"/>
      <c r="J554" s="219"/>
      <c r="K554" s="219"/>
      <c r="L554" s="171"/>
      <c r="M554" s="19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9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58"/>
      <c r="P554" s="158"/>
      <c r="Q554" s="171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55" t="str">
        <f>IFERROR(_xlfn.XLOOKUP(J554, BASE_MAPA!$E$2:$E$359, BASE_MAPA!$J$2:$J$359), "ERRO")</f>
        <v>ERRO</v>
      </c>
      <c r="V554" s="282"/>
      <c r="W554" s="335"/>
      <c r="X554" s="205"/>
      <c r="Y554" s="173"/>
      <c r="Z554" s="173"/>
      <c r="AA554" s="171"/>
      <c r="AB554" s="70"/>
      <c r="AC554" s="156"/>
      <c r="AD554" s="158"/>
      <c r="AE554" s="171"/>
      <c r="AF554" s="171"/>
      <c r="AG554" s="171"/>
      <c r="AH554" s="174"/>
      <c r="AI554" s="166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283" t="str">
        <f>IF(BS_CONTROLE[[#This Row],[Local - Partida]]=0, "-", BS_CONTROLE[[#This Row],[Local - Partida]])</f>
        <v>-</v>
      </c>
      <c r="AL554" s="283" t="str">
        <f>IF(BS_CONTROLE[[#This Row],[Local - Encerramento]]=0, "-", BS_CONTROLE[[#This Row],[Local - Encerramento]])</f>
        <v>-</v>
      </c>
      <c r="AM554" s="283" t="str">
        <f>IF(BS_CONTROLE[[#This Row],[Entre - Estações]]=0, "-", BS_CONTROLE[[#This Row],[Entre - Estações]])</f>
        <v>-</v>
      </c>
      <c r="AN554" s="283" t="str">
        <f>IF(BS_CONTROLE[[#This Row],[SB]]=0, "-", BS_CONTROLE[[#This Row],[SB]])</f>
        <v>-</v>
      </c>
      <c r="AO554" s="267" t="str">
        <f>IF(BS_CONTROLE[[#This Row],[SUB]]=0, "-", BS_CONTROLE[[#This Row],[SUB]])</f>
        <v>-</v>
      </c>
      <c r="AP554" s="268" t="str">
        <f>IF(BS_CONTROLE[[#This Row],[KM - Inicio]]=0, "-", BS_CONTROLE[[#This Row],[KM - Inicio]])</f>
        <v>-</v>
      </c>
      <c r="AQ554" s="268" t="str">
        <f>IF(BS_CONTROLE[[#This Row],[KM - Fim]]=0, "-", BS_CONTROLE[[#This Row],[KM - Fim]])</f>
        <v>-</v>
      </c>
      <c r="AR554" s="284"/>
      <c r="AS554" s="284"/>
      <c r="AT554" s="284"/>
      <c r="AU554" s="344"/>
      <c r="AV554" s="344"/>
      <c r="AW554" s="344"/>
      <c r="AX554" s="345"/>
      <c r="AY554" s="288" t="str">
        <f>IF(D554="","*",IFERROR(IF(ISODD(COUNT(AS554:AX554)),"ERRO",SUM((AT554-AS554),(AV554-AU554),(AX554-AW554))),"ERRO"))</f>
        <v>*</v>
      </c>
      <c r="AZ554" s="156"/>
      <c r="BA554" s="340"/>
      <c r="BB554" s="172" t="str">
        <f>IFERROR(_xlfn.XLOOKUP(AI554, BS_ATIVIDADE[ATIVIDADE],BS_ATIVIDADE[UNIDADE] ), "*")</f>
        <v>*</v>
      </c>
      <c r="BC554" s="271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71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57" t="str">
        <f>IFERROR(_xlfn.XLOOKUP(AO554, BASE_MAPA!$E$2:$E$359, BASE_MAPA!$J$2:$J$359), "ERRO")</f>
        <v>ERRO</v>
      </c>
      <c r="BF554" s="269" t="str">
        <f>IF(BS_CONTROLE[[#This Row],[Responsavel pelo boletim]]=0, "-", BS_CONTROLE[[#This Row],[Responsavel pelo boletim]])</f>
        <v>-</v>
      </c>
      <c r="BG554" s="177"/>
      <c r="BH554" s="346"/>
      <c r="BI554" s="347"/>
      <c r="BJ554" s="348"/>
      <c r="BK554" s="341"/>
      <c r="BL554" s="177"/>
      <c r="BM554" s="173"/>
      <c r="BN554" s="173"/>
      <c r="BO554" s="203"/>
      <c r="BP554" s="341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12" t="str">
        <f>IF(BN554="","",SUBSTITUTE(BM554," ","")&amp;SUBSTITUTE(BN554," ",""))</f>
        <v/>
      </c>
    </row>
    <row r="555" spans="1:72">
      <c r="A555" s="161" t="str">
        <f>D556&amp;B555</f>
        <v/>
      </c>
      <c r="B555" s="162"/>
      <c r="C555" s="342" t="str">
        <f>IF(BS_CONTROLE[[#This Row],[DATA]]="","",WEEKNUM(BS_CONTROLE[[#This Row],[DATA]]))</f>
        <v/>
      </c>
      <c r="D555" s="205"/>
      <c r="E555" s="343"/>
      <c r="F555" s="166"/>
      <c r="G555" s="154" t="str">
        <f>IF(D555="","*",VLOOKUP(F555,BS_ATIVIDADE[#All],3,FALSE))</f>
        <v>*</v>
      </c>
      <c r="H555" s="158"/>
      <c r="I555" s="158"/>
      <c r="J555" s="219"/>
      <c r="K555" s="219"/>
      <c r="L555" s="171"/>
      <c r="M555" s="19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9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58"/>
      <c r="P555" s="158"/>
      <c r="Q555" s="171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55" t="str">
        <f>IFERROR(_xlfn.XLOOKUP(J555, BASE_MAPA!$E$2:$E$359, BASE_MAPA!$J$2:$J$359), "ERRO")</f>
        <v>ERRO</v>
      </c>
      <c r="V555" s="282"/>
      <c r="W555" s="335"/>
      <c r="X555" s="205"/>
      <c r="Y555" s="173"/>
      <c r="Z555" s="173"/>
      <c r="AA555" s="171"/>
      <c r="AB555" s="70"/>
      <c r="AC555" s="156"/>
      <c r="AD555" s="158"/>
      <c r="AE555" s="171"/>
      <c r="AF555" s="171"/>
      <c r="AG555" s="171"/>
      <c r="AH555" s="174"/>
      <c r="AI555" s="166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283" t="str">
        <f>IF(BS_CONTROLE[[#This Row],[Local - Partida]]=0, "-", BS_CONTROLE[[#This Row],[Local - Partida]])</f>
        <v>-</v>
      </c>
      <c r="AL555" s="283" t="str">
        <f>IF(BS_CONTROLE[[#This Row],[Local - Encerramento]]=0, "-", BS_CONTROLE[[#This Row],[Local - Encerramento]])</f>
        <v>-</v>
      </c>
      <c r="AM555" s="283" t="str">
        <f>IF(BS_CONTROLE[[#This Row],[Entre - Estações]]=0, "-", BS_CONTROLE[[#This Row],[Entre - Estações]])</f>
        <v>-</v>
      </c>
      <c r="AN555" s="283" t="str">
        <f>IF(BS_CONTROLE[[#This Row],[SB]]=0, "-", BS_CONTROLE[[#This Row],[SB]])</f>
        <v>-</v>
      </c>
      <c r="AO555" s="267" t="str">
        <f>IF(BS_CONTROLE[[#This Row],[SUB]]=0, "-", BS_CONTROLE[[#This Row],[SUB]])</f>
        <v>-</v>
      </c>
      <c r="AP555" s="268" t="str">
        <f>IF(BS_CONTROLE[[#This Row],[KM - Inicio]]=0, "-", BS_CONTROLE[[#This Row],[KM - Inicio]])</f>
        <v>-</v>
      </c>
      <c r="AQ555" s="268" t="str">
        <f>IF(BS_CONTROLE[[#This Row],[KM - Fim]]=0, "-", BS_CONTROLE[[#This Row],[KM - Fim]])</f>
        <v>-</v>
      </c>
      <c r="AR555" s="284"/>
      <c r="AS555" s="284"/>
      <c r="AT555" s="284"/>
      <c r="AU555" s="344"/>
      <c r="AV555" s="344"/>
      <c r="AW555" s="344"/>
      <c r="AX555" s="345"/>
      <c r="AY555" s="288" t="str">
        <f>IF(D555="","*",IFERROR(IF(ISODD(COUNT(AS555:AX555)),"ERRO",SUM((AT555-AS555),(AV555-AU555),(AX555-AW555))),"ERRO"))</f>
        <v>*</v>
      </c>
      <c r="AZ555" s="156"/>
      <c r="BA555" s="340"/>
      <c r="BB555" s="172" t="str">
        <f>IFERROR(_xlfn.XLOOKUP(AI555, BS_ATIVIDADE[ATIVIDADE],BS_ATIVIDADE[UNIDADE] ), "*")</f>
        <v>*</v>
      </c>
      <c r="BC555" s="271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71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57" t="str">
        <f>IFERROR(_xlfn.XLOOKUP(AO555, BASE_MAPA!$E$2:$E$359, BASE_MAPA!$J$2:$J$359), "ERRO")</f>
        <v>ERRO</v>
      </c>
      <c r="BF555" s="269" t="str">
        <f>IF(BS_CONTROLE[[#This Row],[Responsavel pelo boletim]]=0, "-", BS_CONTROLE[[#This Row],[Responsavel pelo boletim]])</f>
        <v>-</v>
      </c>
      <c r="BG555" s="177"/>
      <c r="BH555" s="346"/>
      <c r="BI555" s="347"/>
      <c r="BJ555" s="348"/>
      <c r="BK555" s="341"/>
      <c r="BL555" s="177"/>
      <c r="BM555" s="173"/>
      <c r="BN555" s="173"/>
      <c r="BO555" s="203"/>
      <c r="BP555" s="341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12" t="str">
        <f>IF(BN555="","",SUBSTITUTE(BM555," ","")&amp;SUBSTITUTE(BN555," ",""))</f>
        <v/>
      </c>
    </row>
    <row r="556" spans="1:72">
      <c r="A556" s="161" t="str">
        <f>D557&amp;B556</f>
        <v/>
      </c>
      <c r="B556" s="162"/>
      <c r="C556" s="342" t="str">
        <f>IF(BS_CONTROLE[[#This Row],[DATA]]="","",WEEKNUM(BS_CONTROLE[[#This Row],[DATA]]))</f>
        <v/>
      </c>
      <c r="D556" s="205"/>
      <c r="E556" s="343"/>
      <c r="F556" s="166"/>
      <c r="G556" s="154" t="str">
        <f>IF(D556="","*",VLOOKUP(F556,BS_ATIVIDADE[#All],3,FALSE))</f>
        <v>*</v>
      </c>
      <c r="H556" s="158"/>
      <c r="I556" s="158"/>
      <c r="J556" s="219"/>
      <c r="K556" s="219"/>
      <c r="L556" s="171"/>
      <c r="M556" s="19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9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58"/>
      <c r="P556" s="158"/>
      <c r="Q556" s="171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55" t="str">
        <f>IFERROR(_xlfn.XLOOKUP(J556, BASE_MAPA!$E$2:$E$359, BASE_MAPA!$J$2:$J$359), "ERRO")</f>
        <v>ERRO</v>
      </c>
      <c r="V556" s="282"/>
      <c r="W556" s="335"/>
      <c r="X556" s="205"/>
      <c r="Y556" s="173"/>
      <c r="Z556" s="173"/>
      <c r="AA556" s="171"/>
      <c r="AB556" s="70"/>
      <c r="AC556" s="156"/>
      <c r="AD556" s="158"/>
      <c r="AE556" s="171"/>
      <c r="AF556" s="171"/>
      <c r="AG556" s="171"/>
      <c r="AH556" s="174"/>
      <c r="AI556" s="166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283" t="str">
        <f>IF(BS_CONTROLE[[#This Row],[Local - Partida]]=0, "-", BS_CONTROLE[[#This Row],[Local - Partida]])</f>
        <v>-</v>
      </c>
      <c r="AL556" s="283" t="str">
        <f>IF(BS_CONTROLE[[#This Row],[Local - Encerramento]]=0, "-", BS_CONTROLE[[#This Row],[Local - Encerramento]])</f>
        <v>-</v>
      </c>
      <c r="AM556" s="283" t="str">
        <f>IF(BS_CONTROLE[[#This Row],[Entre - Estações]]=0, "-", BS_CONTROLE[[#This Row],[Entre - Estações]])</f>
        <v>-</v>
      </c>
      <c r="AN556" s="283" t="str">
        <f>IF(BS_CONTROLE[[#This Row],[SB]]=0, "-", BS_CONTROLE[[#This Row],[SB]])</f>
        <v>-</v>
      </c>
      <c r="AO556" s="267" t="str">
        <f>IF(BS_CONTROLE[[#This Row],[SUB]]=0, "-", BS_CONTROLE[[#This Row],[SUB]])</f>
        <v>-</v>
      </c>
      <c r="AP556" s="268" t="str">
        <f>IF(BS_CONTROLE[[#This Row],[KM - Inicio]]=0, "-", BS_CONTROLE[[#This Row],[KM - Inicio]])</f>
        <v>-</v>
      </c>
      <c r="AQ556" s="268" t="str">
        <f>IF(BS_CONTROLE[[#This Row],[KM - Fim]]=0, "-", BS_CONTROLE[[#This Row],[KM - Fim]])</f>
        <v>-</v>
      </c>
      <c r="AR556" s="284"/>
      <c r="AS556" s="284"/>
      <c r="AT556" s="284"/>
      <c r="AU556" s="344"/>
      <c r="AV556" s="344"/>
      <c r="AW556" s="344"/>
      <c r="AX556" s="345"/>
      <c r="AY556" s="288" t="str">
        <f>IF(D556="","*",IFERROR(IF(ISODD(COUNT(AS556:AX556)),"ERRO",SUM((AT556-AS556),(AV556-AU556),(AX556-AW556))),"ERRO"))</f>
        <v>*</v>
      </c>
      <c r="AZ556" s="156"/>
      <c r="BA556" s="340"/>
      <c r="BB556" s="172" t="str">
        <f>IFERROR(_xlfn.XLOOKUP(AI556, BS_ATIVIDADE[ATIVIDADE],BS_ATIVIDADE[UNIDADE] ), "*")</f>
        <v>*</v>
      </c>
      <c r="BC556" s="271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71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57" t="str">
        <f>IFERROR(_xlfn.XLOOKUP(AO556, BASE_MAPA!$E$2:$E$359, BASE_MAPA!$J$2:$J$359), "ERRO")</f>
        <v>ERRO</v>
      </c>
      <c r="BF556" s="269" t="str">
        <f>IF(BS_CONTROLE[[#This Row],[Responsavel pelo boletim]]=0, "-", BS_CONTROLE[[#This Row],[Responsavel pelo boletim]])</f>
        <v>-</v>
      </c>
      <c r="BG556" s="177"/>
      <c r="BH556" s="346"/>
      <c r="BI556" s="347"/>
      <c r="BJ556" s="348"/>
      <c r="BK556" s="341"/>
      <c r="BL556" s="177"/>
      <c r="BM556" s="173"/>
      <c r="BN556" s="173"/>
      <c r="BO556" s="203"/>
      <c r="BP556" s="341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12" t="str">
        <f>IF(BN556="","",SUBSTITUTE(BM556," ","")&amp;SUBSTITUTE(BN556," ",""))</f>
        <v/>
      </c>
    </row>
    <row r="557" spans="1:72">
      <c r="A557" s="161" t="str">
        <f>D558&amp;B557</f>
        <v/>
      </c>
      <c r="B557" s="162"/>
      <c r="C557" s="342" t="str">
        <f>IF(BS_CONTROLE[[#This Row],[DATA]]="","",WEEKNUM(BS_CONTROLE[[#This Row],[DATA]]))</f>
        <v/>
      </c>
      <c r="D557" s="205"/>
      <c r="E557" s="343"/>
      <c r="F557" s="166"/>
      <c r="G557" s="154" t="str">
        <f>IF(D557="","*",VLOOKUP(F557,BS_ATIVIDADE[#All],3,FALSE))</f>
        <v>*</v>
      </c>
      <c r="H557" s="158"/>
      <c r="I557" s="158"/>
      <c r="J557" s="219"/>
      <c r="K557" s="219"/>
      <c r="L557" s="171"/>
      <c r="M557" s="19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9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58"/>
      <c r="P557" s="158"/>
      <c r="Q557" s="171"/>
      <c r="R557" s="10" t="str">
        <f>IFERROR(_xlfn.XLOOKUP(F557, BS_ATIVIDADE[ATIVIDADE],BS_ATIVIDADE[UNIDADE] ), "*")</f>
        <v>*</v>
      </c>
      <c r="S557" s="1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55" t="str">
        <f>IFERROR(_xlfn.XLOOKUP(J557, BASE_MAPA!$E$2:$E$359, BASE_MAPA!$J$2:$J$359), "ERRO")</f>
        <v>ERRO</v>
      </c>
      <c r="V557" s="282"/>
      <c r="W557" s="335"/>
      <c r="X557" s="205"/>
      <c r="Y557" s="173"/>
      <c r="Z557" s="173"/>
      <c r="AA557" s="171"/>
      <c r="AB557" s="70"/>
      <c r="AC557" s="156"/>
      <c r="AD557" s="158"/>
      <c r="AE557" s="171"/>
      <c r="AF557" s="171"/>
      <c r="AG557" s="171"/>
      <c r="AH557" s="174"/>
      <c r="AI557" s="166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283" t="str">
        <f>IF(BS_CONTROLE[[#This Row],[Local - Partida]]=0, "-", BS_CONTROLE[[#This Row],[Local - Partida]])</f>
        <v>-</v>
      </c>
      <c r="AL557" s="283" t="str">
        <f>IF(BS_CONTROLE[[#This Row],[Local - Encerramento]]=0, "-", BS_CONTROLE[[#This Row],[Local - Encerramento]])</f>
        <v>-</v>
      </c>
      <c r="AM557" s="283" t="str">
        <f>IF(BS_CONTROLE[[#This Row],[Entre - Estações]]=0, "-", BS_CONTROLE[[#This Row],[Entre - Estações]])</f>
        <v>-</v>
      </c>
      <c r="AN557" s="283" t="str">
        <f>IF(BS_CONTROLE[[#This Row],[SB]]=0, "-", BS_CONTROLE[[#This Row],[SB]])</f>
        <v>-</v>
      </c>
      <c r="AO557" s="267" t="str">
        <f>IF(BS_CONTROLE[[#This Row],[SUB]]=0, "-", BS_CONTROLE[[#This Row],[SUB]])</f>
        <v>-</v>
      </c>
      <c r="AP557" s="268" t="str">
        <f>IF(BS_CONTROLE[[#This Row],[KM - Inicio]]=0, "-", BS_CONTROLE[[#This Row],[KM - Inicio]])</f>
        <v>-</v>
      </c>
      <c r="AQ557" s="268" t="str">
        <f>IF(BS_CONTROLE[[#This Row],[KM - Fim]]=0, "-", BS_CONTROLE[[#This Row],[KM - Fim]])</f>
        <v>-</v>
      </c>
      <c r="AR557" s="284"/>
      <c r="AS557" s="284"/>
      <c r="AT557" s="284"/>
      <c r="AU557" s="344"/>
      <c r="AV557" s="344"/>
      <c r="AW557" s="344"/>
      <c r="AX557" s="345"/>
      <c r="AY557" s="288" t="str">
        <f>IF(D557="","*",IFERROR(IF(ISODD(COUNT(AS557:AX557)),"ERRO",SUM((AT557-AS557),(AV557-AU557),(AX557-AW557))),"ERRO"))</f>
        <v>*</v>
      </c>
      <c r="AZ557" s="156"/>
      <c r="BA557" s="340"/>
      <c r="BB557" s="172" t="str">
        <f>IFERROR(_xlfn.XLOOKUP(AI557, BS_ATIVIDADE[ATIVIDADE],BS_ATIVIDADE[UNIDADE] ), "*")</f>
        <v>*</v>
      </c>
      <c r="BC557" s="271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71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57" t="str">
        <f>IFERROR(_xlfn.XLOOKUP(AO557, BASE_MAPA!$E$2:$E$359, BASE_MAPA!$J$2:$J$359), "ERRO")</f>
        <v>ERRO</v>
      </c>
      <c r="BF557" s="269" t="str">
        <f>IF(BS_CONTROLE[[#This Row],[Responsavel pelo boletim]]=0, "-", BS_CONTROLE[[#This Row],[Responsavel pelo boletim]])</f>
        <v>-</v>
      </c>
      <c r="BG557" s="177"/>
      <c r="BH557" s="346"/>
      <c r="BI557" s="347"/>
      <c r="BJ557" s="348"/>
      <c r="BK557" s="341"/>
      <c r="BL557" s="177"/>
      <c r="BM557" s="173"/>
      <c r="BN557" s="173"/>
      <c r="BO557" s="203"/>
      <c r="BP557" s="341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12" t="str">
        <f>IF(BN557="","",SUBSTITUTE(BM557," ","")&amp;SUBSTITUTE(BN557," ",""))</f>
        <v/>
      </c>
    </row>
    <row r="558" spans="1:72">
      <c r="A558" s="161" t="str">
        <f>D559&amp;B558</f>
        <v/>
      </c>
      <c r="B558" s="162"/>
      <c r="C558" s="342" t="str">
        <f>IF(BS_CONTROLE[[#This Row],[DATA]]="","",WEEKNUM(BS_CONTROLE[[#This Row],[DATA]]))</f>
        <v/>
      </c>
      <c r="D558" s="205"/>
      <c r="E558" s="343"/>
      <c r="F558" s="166"/>
      <c r="G558" s="154" t="str">
        <f>IF(D558="","*",VLOOKUP(F558,BS_ATIVIDADE[#All],3,FALSE))</f>
        <v>*</v>
      </c>
      <c r="H558" s="158"/>
      <c r="I558" s="158"/>
      <c r="J558" s="219"/>
      <c r="K558" s="219"/>
      <c r="L558" s="171"/>
      <c r="M558" s="19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58"/>
      <c r="P558" s="158"/>
      <c r="Q558" s="171"/>
      <c r="R558" s="10" t="str">
        <f>IFERROR(_xlfn.XLOOKUP(F558, BS_ATIVIDADE[ATIVIDADE],BS_ATIVIDADE[UNIDADE] ), "*")</f>
        <v>*</v>
      </c>
      <c r="S558" s="1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55" t="str">
        <f>IFERROR(_xlfn.XLOOKUP(J558, BASE_MAPA!$E$2:$E$359, BASE_MAPA!$J$2:$J$359), "ERRO")</f>
        <v>ERRO</v>
      </c>
      <c r="V558" s="282"/>
      <c r="W558" s="335"/>
      <c r="X558" s="205"/>
      <c r="Y558" s="173"/>
      <c r="Z558" s="173"/>
      <c r="AA558" s="171"/>
      <c r="AB558" s="70"/>
      <c r="AC558" s="156"/>
      <c r="AD558" s="158"/>
      <c r="AE558" s="171"/>
      <c r="AF558" s="171"/>
      <c r="AG558" s="171"/>
      <c r="AH558" s="174"/>
      <c r="AI558" s="166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83" t="str">
        <f>IF(BS_CONTROLE[[#This Row],[Local - Partida]]=0, "-", BS_CONTROLE[[#This Row],[Local - Partida]])</f>
        <v>-</v>
      </c>
      <c r="AL558" s="283" t="str">
        <f>IF(BS_CONTROLE[[#This Row],[Local - Encerramento]]=0, "-", BS_CONTROLE[[#This Row],[Local - Encerramento]])</f>
        <v>-</v>
      </c>
      <c r="AM558" s="283" t="str">
        <f>IF(BS_CONTROLE[[#This Row],[Entre - Estações]]=0, "-", BS_CONTROLE[[#This Row],[Entre - Estações]])</f>
        <v>-</v>
      </c>
      <c r="AN558" s="283" t="str">
        <f>IF(BS_CONTROLE[[#This Row],[SB]]=0, "-", BS_CONTROLE[[#This Row],[SB]])</f>
        <v>-</v>
      </c>
      <c r="AO558" s="267" t="str">
        <f>IF(BS_CONTROLE[[#This Row],[SUB]]=0, "-", BS_CONTROLE[[#This Row],[SUB]])</f>
        <v>-</v>
      </c>
      <c r="AP558" s="268" t="str">
        <f>IF(BS_CONTROLE[[#This Row],[KM - Inicio]]=0, "-", BS_CONTROLE[[#This Row],[KM - Inicio]])</f>
        <v>-</v>
      </c>
      <c r="AQ558" s="268" t="str">
        <f>IF(BS_CONTROLE[[#This Row],[KM - Fim]]=0, "-", BS_CONTROLE[[#This Row],[KM - Fim]])</f>
        <v>-</v>
      </c>
      <c r="AR558" s="284"/>
      <c r="AS558" s="284"/>
      <c r="AT558" s="284"/>
      <c r="AU558" s="344"/>
      <c r="AV558" s="344"/>
      <c r="AW558" s="344"/>
      <c r="AX558" s="345"/>
      <c r="AY558" s="288" t="str">
        <f>IF(D558="","*",IFERROR(IF(ISODD(COUNT(AS558:AX558)),"ERRO",SUM((AT558-AS558),(AV558-AU558),(AX558-AW558))),"ERRO"))</f>
        <v>*</v>
      </c>
      <c r="AZ558" s="156"/>
      <c r="BA558" s="340"/>
      <c r="BB558" s="172" t="str">
        <f>IFERROR(_xlfn.XLOOKUP(AI558, BS_ATIVIDADE[ATIVIDADE],BS_ATIVIDADE[UNIDADE] ), "*")</f>
        <v>*</v>
      </c>
      <c r="BC558" s="271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271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57" t="str">
        <f>IFERROR(_xlfn.XLOOKUP(AO558, BASE_MAPA!$E$2:$E$359, BASE_MAPA!$J$2:$J$359), "ERRO")</f>
        <v>ERRO</v>
      </c>
      <c r="BF558" s="269" t="str">
        <f>IF(BS_CONTROLE[[#This Row],[Responsavel pelo boletim]]=0, "-", BS_CONTROLE[[#This Row],[Responsavel pelo boletim]])</f>
        <v>-</v>
      </c>
      <c r="BG558" s="177"/>
      <c r="BH558" s="346"/>
      <c r="BI558" s="347"/>
      <c r="BJ558" s="348"/>
      <c r="BK558" s="341"/>
      <c r="BL558" s="177"/>
      <c r="BM558" s="173"/>
      <c r="BN558" s="173"/>
      <c r="BO558" s="203"/>
      <c r="BP558" s="341"/>
      <c r="BQ558" s="12" t="str">
        <f>IF(AND(BR558&lt;1,BS558&lt;1),"Produção e Intervalo",IF(BR558&lt;1,"Intervalo",IF(BS558&lt;1,"Produção","Aderente")))</f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12" t="str">
        <f>IF(BN558="","",SUBSTITUTE(BM558," ","")&amp;SUBSTITUTE(BN558," ",""))</f>
        <v/>
      </c>
    </row>
    <row r="559" spans="1:72">
      <c r="A559" s="161" t="str">
        <f>D560&amp;B559</f>
        <v/>
      </c>
      <c r="B559" s="162"/>
      <c r="C559" s="342" t="str">
        <f>IF(BS_CONTROLE[[#This Row],[DATA]]="","",WEEKNUM(BS_CONTROLE[[#This Row],[DATA]]))</f>
        <v/>
      </c>
      <c r="D559" s="205"/>
      <c r="E559" s="343"/>
      <c r="F559" s="166"/>
      <c r="G559" s="154" t="str">
        <f>IF(D559="","*",VLOOKUP(F559,BS_ATIVIDADE[#All],3,FALSE))</f>
        <v>*</v>
      </c>
      <c r="H559" s="158"/>
      <c r="I559" s="158"/>
      <c r="J559" s="219"/>
      <c r="K559" s="219"/>
      <c r="L559" s="171"/>
      <c r="M559" s="19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9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58"/>
      <c r="P559" s="158"/>
      <c r="Q559" s="171"/>
      <c r="R559" s="10" t="str">
        <f>IFERROR(_xlfn.XLOOKUP(F559, BS_ATIVIDADE[ATIVIDADE],BS_ATIVIDADE[UNIDADE] ), "*")</f>
        <v>*</v>
      </c>
      <c r="S559" s="1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55" t="str">
        <f>IFERROR(_xlfn.XLOOKUP(J559, BASE_MAPA!$E$2:$E$359, BASE_MAPA!$J$2:$J$359), "ERRO")</f>
        <v>ERRO</v>
      </c>
      <c r="V559" s="282"/>
      <c r="W559" s="335"/>
      <c r="X559" s="205"/>
      <c r="Y559" s="173"/>
      <c r="Z559" s="173"/>
      <c r="AA559" s="171"/>
      <c r="AB559" s="70"/>
      <c r="AC559" s="156"/>
      <c r="AD559" s="158"/>
      <c r="AE559" s="171"/>
      <c r="AF559" s="171"/>
      <c r="AG559" s="171"/>
      <c r="AH559" s="174"/>
      <c r="AI559" s="166" t="str">
        <f>IF(BS_CONTROLE[[#This Row],[Atividade]]=0, "-", BS_CONTROLE[[#This Row],[Atividade]])</f>
        <v>-</v>
      </c>
      <c r="AJ559" s="9" t="str">
        <f>IF(D559="","*",VLOOKUP(AI559,BS_ATIVIDADE[#Data],3,FALSE))</f>
        <v>*</v>
      </c>
      <c r="AK559" s="283" t="str">
        <f>IF(BS_CONTROLE[[#This Row],[Local - Partida]]=0, "-", BS_CONTROLE[[#This Row],[Local - Partida]])</f>
        <v>-</v>
      </c>
      <c r="AL559" s="283" t="str">
        <f>IF(BS_CONTROLE[[#This Row],[Local - Encerramento]]=0, "-", BS_CONTROLE[[#This Row],[Local - Encerramento]])</f>
        <v>-</v>
      </c>
      <c r="AM559" s="283" t="str">
        <f>IF(BS_CONTROLE[[#This Row],[Entre - Estações]]=0, "-", BS_CONTROLE[[#This Row],[Entre - Estações]])</f>
        <v>-</v>
      </c>
      <c r="AN559" s="283" t="str">
        <f>IF(BS_CONTROLE[[#This Row],[SB]]=0, "-", BS_CONTROLE[[#This Row],[SB]])</f>
        <v>-</v>
      </c>
      <c r="AO559" s="267" t="str">
        <f>IF(BS_CONTROLE[[#This Row],[SUB]]=0, "-", BS_CONTROLE[[#This Row],[SUB]])</f>
        <v>-</v>
      </c>
      <c r="AP559" s="268" t="str">
        <f>IF(BS_CONTROLE[[#This Row],[KM - Inicio]]=0, "-", BS_CONTROLE[[#This Row],[KM - Inicio]])</f>
        <v>-</v>
      </c>
      <c r="AQ559" s="268" t="str">
        <f>IF(BS_CONTROLE[[#This Row],[KM - Fim]]=0, "-", BS_CONTROLE[[#This Row],[KM - Fim]])</f>
        <v>-</v>
      </c>
      <c r="AR559" s="284"/>
      <c r="AS559" s="284"/>
      <c r="AT559" s="284"/>
      <c r="AU559" s="344"/>
      <c r="AV559" s="344"/>
      <c r="AW559" s="344"/>
      <c r="AX559" s="345"/>
      <c r="AY559" s="288" t="str">
        <f>IF(D559="","*",IFERROR(IF(ISODD(COUNT(AS559:AX559)),"ERRO",SUM((AT559-AS559),(AV559-AU559),(AX559-AW559))),"ERRO"))</f>
        <v>*</v>
      </c>
      <c r="AZ559" s="156"/>
      <c r="BA559" s="340"/>
      <c r="BB559" s="172" t="str">
        <f>IFERROR(_xlfn.XLOOKUP(AI559, BS_ATIVIDADE[ATIVIDADE],BS_ATIVIDADE[UNIDADE] ), "*")</f>
        <v>*</v>
      </c>
      <c r="BC559" s="271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271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57" t="str">
        <f>IFERROR(_xlfn.XLOOKUP(AO559, BASE_MAPA!$E$2:$E$359, BASE_MAPA!$J$2:$J$359), "ERRO")</f>
        <v>ERRO</v>
      </c>
      <c r="BF559" s="269" t="str">
        <f>IF(BS_CONTROLE[[#This Row],[Responsavel pelo boletim]]=0, "-", BS_CONTROLE[[#This Row],[Responsavel pelo boletim]])</f>
        <v>-</v>
      </c>
      <c r="BG559" s="177"/>
      <c r="BH559" s="346"/>
      <c r="BI559" s="347"/>
      <c r="BJ559" s="348"/>
      <c r="BK559" s="341"/>
      <c r="BL559" s="177"/>
      <c r="BM559" s="173"/>
      <c r="BN559" s="173"/>
      <c r="BO559" s="203"/>
      <c r="BP559" s="341"/>
      <c r="BQ559" s="12" t="str">
        <f>IF(AND(BR559&lt;1,BS559&lt;1),"Produção e Intervalo",IF(BR559&lt;1,"Intervalo",IF(BS559&lt;1,"Produção","Aderente")))</f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12" t="str">
        <f>IF(BN559="","",SUBSTITUTE(BM559," ","")&amp;SUBSTITUTE(BN559," ",""))</f>
        <v/>
      </c>
    </row>
    <row r="560" spans="1:72">
      <c r="A560" s="161" t="str">
        <f>D561&amp;B560</f>
        <v/>
      </c>
      <c r="B560" s="162"/>
      <c r="C560" s="342" t="str">
        <f>IF(BS_CONTROLE[[#This Row],[DATA]]="","",WEEKNUM(BS_CONTROLE[[#This Row],[DATA]]))</f>
        <v/>
      </c>
      <c r="D560" s="205"/>
      <c r="E560" s="343"/>
      <c r="F560" s="166"/>
      <c r="G560" s="154" t="str">
        <f>IF(D560="","*",VLOOKUP(F560,BS_ATIVIDADE[#All],3,FALSE))</f>
        <v>*</v>
      </c>
      <c r="H560" s="158"/>
      <c r="I560" s="158"/>
      <c r="J560" s="219"/>
      <c r="K560" s="219"/>
      <c r="L560" s="171"/>
      <c r="M560" s="19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9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58"/>
      <c r="P560" s="158"/>
      <c r="Q560" s="171"/>
      <c r="R560" s="10" t="str">
        <f>IFERROR(_xlfn.XLOOKUP(F560, BS_ATIVIDADE[ATIVIDADE],BS_ATIVIDADE[UNIDADE] ), "*")</f>
        <v>*</v>
      </c>
      <c r="S560" s="1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55" t="str">
        <f>IFERROR(_xlfn.XLOOKUP(J560, BASE_MAPA!$E$2:$E$359, BASE_MAPA!$J$2:$J$359), "ERRO")</f>
        <v>ERRO</v>
      </c>
      <c r="V560" s="282"/>
      <c r="W560" s="335"/>
      <c r="X560" s="205"/>
      <c r="Y560" s="173"/>
      <c r="Z560" s="173"/>
      <c r="AA560" s="171"/>
      <c r="AB560" s="70"/>
      <c r="AC560" s="156"/>
      <c r="AD560" s="158"/>
      <c r="AE560" s="171"/>
      <c r="AF560" s="171"/>
      <c r="AG560" s="171"/>
      <c r="AH560" s="174"/>
      <c r="AI560" s="166" t="str">
        <f>IF(BS_CONTROLE[[#This Row],[Atividade]]=0, "-", BS_CONTROLE[[#This Row],[Atividade]])</f>
        <v>-</v>
      </c>
      <c r="AJ560" s="9" t="str">
        <f>IF(D560="","*",VLOOKUP(AI560,BS_ATIVIDADE[#Data],3,FALSE))</f>
        <v>*</v>
      </c>
      <c r="AK560" s="283" t="str">
        <f>IF(BS_CONTROLE[[#This Row],[Local - Partida]]=0, "-", BS_CONTROLE[[#This Row],[Local - Partida]])</f>
        <v>-</v>
      </c>
      <c r="AL560" s="283" t="str">
        <f>IF(BS_CONTROLE[[#This Row],[Local - Encerramento]]=0, "-", BS_CONTROLE[[#This Row],[Local - Encerramento]])</f>
        <v>-</v>
      </c>
      <c r="AM560" s="283" t="str">
        <f>IF(BS_CONTROLE[[#This Row],[Entre - Estações]]=0, "-", BS_CONTROLE[[#This Row],[Entre - Estações]])</f>
        <v>-</v>
      </c>
      <c r="AN560" s="283" t="str">
        <f>IF(BS_CONTROLE[[#This Row],[SB]]=0, "-", BS_CONTROLE[[#This Row],[SB]])</f>
        <v>-</v>
      </c>
      <c r="AO560" s="267" t="str">
        <f>IF(BS_CONTROLE[[#This Row],[SUB]]=0, "-", BS_CONTROLE[[#This Row],[SUB]])</f>
        <v>-</v>
      </c>
      <c r="AP560" s="268" t="str">
        <f>IF(BS_CONTROLE[[#This Row],[KM - Inicio]]=0, "-", BS_CONTROLE[[#This Row],[KM - Inicio]])</f>
        <v>-</v>
      </c>
      <c r="AQ560" s="268" t="str">
        <f>IF(BS_CONTROLE[[#This Row],[KM - Fim]]=0, "-", BS_CONTROLE[[#This Row],[KM - Fim]])</f>
        <v>-</v>
      </c>
      <c r="AR560" s="284"/>
      <c r="AS560" s="284"/>
      <c r="AT560" s="284"/>
      <c r="AU560" s="344"/>
      <c r="AV560" s="344"/>
      <c r="AW560" s="344"/>
      <c r="AX560" s="345"/>
      <c r="AY560" s="288" t="str">
        <f>IF(D560="","*",IFERROR(IF(ISODD(COUNT(AS560:AX560)),"ERRO",SUM((AT560-AS560),(AV560-AU560),(AX560-AW560))),"ERRO"))</f>
        <v>*</v>
      </c>
      <c r="AZ560" s="156"/>
      <c r="BA560" s="340"/>
      <c r="BB560" s="172" t="str">
        <f>IFERROR(_xlfn.XLOOKUP(AI560, BS_ATIVIDADE[ATIVIDADE],BS_ATIVIDADE[UNIDADE] ), "*")</f>
        <v>*</v>
      </c>
      <c r="BC560" s="271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271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57" t="str">
        <f>IFERROR(_xlfn.XLOOKUP(AO560, BASE_MAPA!$E$2:$E$359, BASE_MAPA!$J$2:$J$359), "ERRO")</f>
        <v>ERRO</v>
      </c>
      <c r="BF560" s="269" t="str">
        <f>IF(BS_CONTROLE[[#This Row],[Responsavel pelo boletim]]=0, "-", BS_CONTROLE[[#This Row],[Responsavel pelo boletim]])</f>
        <v>-</v>
      </c>
      <c r="BG560" s="177"/>
      <c r="BH560" s="346"/>
      <c r="BI560" s="347"/>
      <c r="BJ560" s="348"/>
      <c r="BK560" s="341"/>
      <c r="BL560" s="177"/>
      <c r="BM560" s="173"/>
      <c r="BN560" s="173"/>
      <c r="BO560" s="203"/>
      <c r="BP560" s="341"/>
      <c r="BQ560" s="12" t="str">
        <f>IF(AND(BR560&lt;1,BS560&lt;1),"Produção e Intervalo",IF(BR560&lt;1,"Intervalo",IF(BS560&lt;1,"Produção","Aderente")))</f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12" t="str">
        <f>IF(BN560="","",SUBSTITUTE(BM560," ","")&amp;SUBSTITUTE(BN560," ",""))</f>
        <v/>
      </c>
    </row>
    <row r="561" spans="1:72">
      <c r="A561" s="161" t="str">
        <f>D562&amp;B561</f>
        <v/>
      </c>
      <c r="B561" s="162"/>
      <c r="C561" s="342" t="str">
        <f>IF(BS_CONTROLE[[#This Row],[DATA]]="","",WEEKNUM(BS_CONTROLE[[#This Row],[DATA]]))</f>
        <v/>
      </c>
      <c r="D561" s="205"/>
      <c r="E561" s="343"/>
      <c r="F561" s="166"/>
      <c r="G561" s="154" t="str">
        <f>IF(D561="","*",VLOOKUP(F561,BS_ATIVIDADE[#All],3,FALSE))</f>
        <v>*</v>
      </c>
      <c r="H561" s="158"/>
      <c r="I561" s="158"/>
      <c r="J561" s="219"/>
      <c r="K561" s="219"/>
      <c r="L561" s="171"/>
      <c r="M561" s="19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9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58"/>
      <c r="P561" s="158"/>
      <c r="Q561" s="171"/>
      <c r="R561" s="10" t="str">
        <f>IFERROR(_xlfn.XLOOKUP(F561, BS_ATIVIDADE[ATIVIDADE],BS_ATIVIDADE[UNIDADE] ), "*")</f>
        <v>*</v>
      </c>
      <c r="S561" s="1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55" t="str">
        <f>IFERROR(_xlfn.XLOOKUP(J561, BASE_MAPA!$E$2:$E$359, BASE_MAPA!$J$2:$J$359), "ERRO")</f>
        <v>ERRO</v>
      </c>
      <c r="V561" s="282"/>
      <c r="W561" s="335"/>
      <c r="X561" s="205"/>
      <c r="Y561" s="173"/>
      <c r="Z561" s="173"/>
      <c r="AA561" s="171"/>
      <c r="AB561" s="70"/>
      <c r="AC561" s="156"/>
      <c r="AD561" s="158"/>
      <c r="AE561" s="171"/>
      <c r="AF561" s="171"/>
      <c r="AG561" s="171"/>
      <c r="AH561" s="174"/>
      <c r="AI561" s="166" t="str">
        <f>IF(BS_CONTROLE[[#This Row],[Atividade]]=0, "-", BS_CONTROLE[[#This Row],[Atividade]])</f>
        <v>-</v>
      </c>
      <c r="AJ561" s="9" t="str">
        <f>IF(D561="","*",VLOOKUP(AI561,BS_ATIVIDADE[#Data],3,FALSE))</f>
        <v>*</v>
      </c>
      <c r="AK561" s="283" t="str">
        <f>IF(BS_CONTROLE[[#This Row],[Local - Partida]]=0, "-", BS_CONTROLE[[#This Row],[Local - Partida]])</f>
        <v>-</v>
      </c>
      <c r="AL561" s="283" t="str">
        <f>IF(BS_CONTROLE[[#This Row],[Local - Encerramento]]=0, "-", BS_CONTROLE[[#This Row],[Local - Encerramento]])</f>
        <v>-</v>
      </c>
      <c r="AM561" s="283" t="str">
        <f>IF(BS_CONTROLE[[#This Row],[Entre - Estações]]=0, "-", BS_CONTROLE[[#This Row],[Entre - Estações]])</f>
        <v>-</v>
      </c>
      <c r="AN561" s="283" t="str">
        <f>IF(BS_CONTROLE[[#This Row],[SB]]=0, "-", BS_CONTROLE[[#This Row],[SB]])</f>
        <v>-</v>
      </c>
      <c r="AO561" s="267" t="str">
        <f>IF(BS_CONTROLE[[#This Row],[SUB]]=0, "-", BS_CONTROLE[[#This Row],[SUB]])</f>
        <v>-</v>
      </c>
      <c r="AP561" s="268" t="str">
        <f>IF(BS_CONTROLE[[#This Row],[KM - Inicio]]=0, "-", BS_CONTROLE[[#This Row],[KM - Inicio]])</f>
        <v>-</v>
      </c>
      <c r="AQ561" s="268" t="str">
        <f>IF(BS_CONTROLE[[#This Row],[KM - Fim]]=0, "-", BS_CONTROLE[[#This Row],[KM - Fim]])</f>
        <v>-</v>
      </c>
      <c r="AR561" s="284"/>
      <c r="AS561" s="284"/>
      <c r="AT561" s="284"/>
      <c r="AU561" s="344"/>
      <c r="AV561" s="344"/>
      <c r="AW561" s="344"/>
      <c r="AX561" s="345"/>
      <c r="AY561" s="288" t="str">
        <f>IF(D561="","*",IFERROR(IF(ISODD(COUNT(AS561:AX561)),"ERRO",SUM((AT561-AS561),(AV561-AU561),(AX561-AW561))),"ERRO"))</f>
        <v>*</v>
      </c>
      <c r="AZ561" s="156"/>
      <c r="BA561" s="340"/>
      <c r="BB561" s="172" t="str">
        <f>IFERROR(_xlfn.XLOOKUP(AI561, BS_ATIVIDADE[ATIVIDADE],BS_ATIVIDADE[UNIDADE] ), "*")</f>
        <v>*</v>
      </c>
      <c r="BC561" s="271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271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57" t="str">
        <f>IFERROR(_xlfn.XLOOKUP(AO561, BASE_MAPA!$E$2:$E$359, BASE_MAPA!$J$2:$J$359), "ERRO")</f>
        <v>ERRO</v>
      </c>
      <c r="BF561" s="269" t="str">
        <f>IF(BS_CONTROLE[[#This Row],[Responsavel pelo boletim]]=0, "-", BS_CONTROLE[[#This Row],[Responsavel pelo boletim]])</f>
        <v>-</v>
      </c>
      <c r="BG561" s="177"/>
      <c r="BH561" s="346"/>
      <c r="BI561" s="347"/>
      <c r="BJ561" s="348"/>
      <c r="BK561" s="341"/>
      <c r="BL561" s="177"/>
      <c r="BM561" s="173"/>
      <c r="BN561" s="173"/>
      <c r="BO561" s="203"/>
      <c r="BP561" s="341"/>
      <c r="BQ561" s="12" t="str">
        <f>IF(AND(BR561&lt;1,BS561&lt;1),"Produção e Intervalo",IF(BR561&lt;1,"Intervalo",IF(BS561&lt;1,"Produção","Aderente")))</f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12" t="str">
        <f>IF(BN561="","",SUBSTITUTE(BM561," ","")&amp;SUBSTITUTE(BN561," ",""))</f>
        <v/>
      </c>
    </row>
    <row r="562" spans="1:72">
      <c r="A562" s="161" t="str">
        <f>D563&amp;B562</f>
        <v/>
      </c>
      <c r="B562" s="162"/>
      <c r="C562" s="342" t="str">
        <f>IF(BS_CONTROLE[[#This Row],[DATA]]="","",WEEKNUM(BS_CONTROLE[[#This Row],[DATA]]))</f>
        <v/>
      </c>
      <c r="D562" s="205"/>
      <c r="E562" s="343"/>
      <c r="F562" s="166"/>
      <c r="G562" s="154" t="str">
        <f>IF(D562="","*",VLOOKUP(F562,BS_ATIVIDADE[#All],3,FALSE))</f>
        <v>*</v>
      </c>
      <c r="H562" s="158"/>
      <c r="I562" s="158"/>
      <c r="J562" s="219"/>
      <c r="K562" s="219"/>
      <c r="L562" s="171"/>
      <c r="M562" s="19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9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58"/>
      <c r="P562" s="158"/>
      <c r="Q562" s="171"/>
      <c r="R562" s="10" t="str">
        <f>IFERROR(_xlfn.XLOOKUP(F562, BS_ATIVIDADE[ATIVIDADE],BS_ATIVIDADE[UNIDADE] ), "*")</f>
        <v>*</v>
      </c>
      <c r="S562" s="1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55" t="str">
        <f>IFERROR(_xlfn.XLOOKUP(J562, BASE_MAPA!$E$2:$E$359, BASE_MAPA!$J$2:$J$359), "ERRO")</f>
        <v>ERRO</v>
      </c>
      <c r="V562" s="282"/>
      <c r="W562" s="335"/>
      <c r="X562" s="205"/>
      <c r="Y562" s="173"/>
      <c r="Z562" s="173"/>
      <c r="AA562" s="171"/>
      <c r="AB562" s="70"/>
      <c r="AC562" s="156"/>
      <c r="AD562" s="158"/>
      <c r="AE562" s="171"/>
      <c r="AF562" s="171"/>
      <c r="AG562" s="171"/>
      <c r="AH562" s="174"/>
      <c r="AI562" s="166" t="str">
        <f>IF(BS_CONTROLE[[#This Row],[Atividade]]=0, "-", BS_CONTROLE[[#This Row],[Atividade]])</f>
        <v>-</v>
      </c>
      <c r="AJ562" s="9" t="str">
        <f>IF(D562="","*",VLOOKUP(AI562,BS_ATIVIDADE[#Data],3,FALSE))</f>
        <v>*</v>
      </c>
      <c r="AK562" s="283" t="str">
        <f>IF(BS_CONTROLE[[#This Row],[Local - Partida]]=0, "-", BS_CONTROLE[[#This Row],[Local - Partida]])</f>
        <v>-</v>
      </c>
      <c r="AL562" s="283" t="str">
        <f>IF(BS_CONTROLE[[#This Row],[Local - Encerramento]]=0, "-", BS_CONTROLE[[#This Row],[Local - Encerramento]])</f>
        <v>-</v>
      </c>
      <c r="AM562" s="283" t="str">
        <f>IF(BS_CONTROLE[[#This Row],[Entre - Estações]]=0, "-", BS_CONTROLE[[#This Row],[Entre - Estações]])</f>
        <v>-</v>
      </c>
      <c r="AN562" s="283" t="str">
        <f>IF(BS_CONTROLE[[#This Row],[SB]]=0, "-", BS_CONTROLE[[#This Row],[SB]])</f>
        <v>-</v>
      </c>
      <c r="AO562" s="267" t="str">
        <f>IF(BS_CONTROLE[[#This Row],[SUB]]=0, "-", BS_CONTROLE[[#This Row],[SUB]])</f>
        <v>-</v>
      </c>
      <c r="AP562" s="268" t="str">
        <f>IF(BS_CONTROLE[[#This Row],[KM - Inicio]]=0, "-", BS_CONTROLE[[#This Row],[KM - Inicio]])</f>
        <v>-</v>
      </c>
      <c r="AQ562" s="268" t="str">
        <f>IF(BS_CONTROLE[[#This Row],[KM - Fim]]=0, "-", BS_CONTROLE[[#This Row],[KM - Fim]])</f>
        <v>-</v>
      </c>
      <c r="AR562" s="284"/>
      <c r="AS562" s="284"/>
      <c r="AT562" s="284"/>
      <c r="AU562" s="344"/>
      <c r="AV562" s="344"/>
      <c r="AW562" s="344"/>
      <c r="AX562" s="345"/>
      <c r="AY562" s="288" t="str">
        <f>IF(D562="","*",IFERROR(IF(ISODD(COUNT(AS562:AX562)),"ERRO",SUM((AT562-AS562),(AV562-AU562),(AX562-AW562))),"ERRO"))</f>
        <v>*</v>
      </c>
      <c r="AZ562" s="156"/>
      <c r="BA562" s="340"/>
      <c r="BB562" s="172" t="str">
        <f>IFERROR(_xlfn.XLOOKUP(AI562, BS_ATIVIDADE[ATIVIDADE],BS_ATIVIDADE[UNIDADE] ), "*")</f>
        <v>*</v>
      </c>
      <c r="BC562" s="271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271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57" t="str">
        <f>IFERROR(_xlfn.XLOOKUP(AO562, BASE_MAPA!$E$2:$E$359, BASE_MAPA!$J$2:$J$359), "ERRO")</f>
        <v>ERRO</v>
      </c>
      <c r="BF562" s="269" t="str">
        <f>IF(BS_CONTROLE[[#This Row],[Responsavel pelo boletim]]=0, "-", BS_CONTROLE[[#This Row],[Responsavel pelo boletim]])</f>
        <v>-</v>
      </c>
      <c r="BG562" s="177"/>
      <c r="BH562" s="346"/>
      <c r="BI562" s="347"/>
      <c r="BJ562" s="348"/>
      <c r="BK562" s="341"/>
      <c r="BL562" s="177"/>
      <c r="BM562" s="173"/>
      <c r="BN562" s="173"/>
      <c r="BO562" s="203"/>
      <c r="BP562" s="341"/>
      <c r="BQ562" s="12" t="str">
        <f>IF(AND(BR562&lt;1,BS562&lt;1),"Produção e Intervalo",IF(BR562&lt;1,"Intervalo",IF(BS562&lt;1,"Produção","Aderente")))</f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12" t="str">
        <f>IF(BN562="","",SUBSTITUTE(BM562," ","")&amp;SUBSTITUTE(BN562," ",""))</f>
        <v/>
      </c>
    </row>
    <row r="563" spans="1:72">
      <c r="A563" s="161" t="str">
        <f>D564&amp;B563</f>
        <v/>
      </c>
      <c r="B563" s="162"/>
      <c r="C563" s="342" t="str">
        <f>IF(BS_CONTROLE[[#This Row],[DATA]]="","",WEEKNUM(BS_CONTROLE[[#This Row],[DATA]]))</f>
        <v/>
      </c>
      <c r="D563" s="205"/>
      <c r="E563" s="343"/>
      <c r="F563" s="166"/>
      <c r="G563" s="154" t="str">
        <f>IF(D563="","*",VLOOKUP(F563,BS_ATIVIDADE[#All],3,FALSE))</f>
        <v>*</v>
      </c>
      <c r="H563" s="158"/>
      <c r="I563" s="158"/>
      <c r="J563" s="219"/>
      <c r="K563" s="219"/>
      <c r="L563" s="171"/>
      <c r="M563" s="19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9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58"/>
      <c r="P563" s="158"/>
      <c r="Q563" s="171"/>
      <c r="R563" s="10" t="str">
        <f>IFERROR(_xlfn.XLOOKUP(F563, BS_ATIVIDADE[ATIVIDADE],BS_ATIVIDADE[UNIDADE] ), "*")</f>
        <v>*</v>
      </c>
      <c r="S563" s="1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55" t="str">
        <f>IFERROR(_xlfn.XLOOKUP(J563, BASE_MAPA!$E$2:$E$359, BASE_MAPA!$J$2:$J$359), "ERRO")</f>
        <v>ERRO</v>
      </c>
      <c r="V563" s="282"/>
      <c r="W563" s="335"/>
      <c r="X563" s="205"/>
      <c r="Y563" s="173"/>
      <c r="Z563" s="173"/>
      <c r="AA563" s="171"/>
      <c r="AB563" s="70"/>
      <c r="AC563" s="156"/>
      <c r="AD563" s="158"/>
      <c r="AE563" s="171"/>
      <c r="AF563" s="171"/>
      <c r="AG563" s="171"/>
      <c r="AH563" s="174"/>
      <c r="AI563" s="166" t="str">
        <f>IF(BS_CONTROLE[[#This Row],[Atividade]]=0, "-", BS_CONTROLE[[#This Row],[Atividade]])</f>
        <v>-</v>
      </c>
      <c r="AJ563" s="9" t="str">
        <f>IF(D563="","*",VLOOKUP(AI563,BS_ATIVIDADE[#Data],3,FALSE))</f>
        <v>*</v>
      </c>
      <c r="AK563" s="283" t="str">
        <f>IF(BS_CONTROLE[[#This Row],[Local - Partida]]=0, "-", BS_CONTROLE[[#This Row],[Local - Partida]])</f>
        <v>-</v>
      </c>
      <c r="AL563" s="283" t="str">
        <f>IF(BS_CONTROLE[[#This Row],[Local - Encerramento]]=0, "-", BS_CONTROLE[[#This Row],[Local - Encerramento]])</f>
        <v>-</v>
      </c>
      <c r="AM563" s="283" t="str">
        <f>IF(BS_CONTROLE[[#This Row],[Entre - Estações]]=0, "-", BS_CONTROLE[[#This Row],[Entre - Estações]])</f>
        <v>-</v>
      </c>
      <c r="AN563" s="283" t="str">
        <f>IF(BS_CONTROLE[[#This Row],[SB]]=0, "-", BS_CONTROLE[[#This Row],[SB]])</f>
        <v>-</v>
      </c>
      <c r="AO563" s="267" t="str">
        <f>IF(BS_CONTROLE[[#This Row],[SUB]]=0, "-", BS_CONTROLE[[#This Row],[SUB]])</f>
        <v>-</v>
      </c>
      <c r="AP563" s="268" t="str">
        <f>IF(BS_CONTROLE[[#This Row],[KM - Inicio]]=0, "-", BS_CONTROLE[[#This Row],[KM - Inicio]])</f>
        <v>-</v>
      </c>
      <c r="AQ563" s="268" t="str">
        <f>IF(BS_CONTROLE[[#This Row],[KM - Fim]]=0, "-", BS_CONTROLE[[#This Row],[KM - Fim]])</f>
        <v>-</v>
      </c>
      <c r="AR563" s="284"/>
      <c r="AS563" s="284"/>
      <c r="AT563" s="284"/>
      <c r="AU563" s="344"/>
      <c r="AV563" s="344"/>
      <c r="AW563" s="344"/>
      <c r="AX563" s="345"/>
      <c r="AY563" s="288" t="str">
        <f>IF(D563="","*",IFERROR(IF(ISODD(COUNT(AS563:AX563)),"ERRO",SUM((AT563-AS563),(AV563-AU563),(AX563-AW563))),"ERRO"))</f>
        <v>*</v>
      </c>
      <c r="AZ563" s="156"/>
      <c r="BA563" s="340"/>
      <c r="BB563" s="172" t="str">
        <f>IFERROR(_xlfn.XLOOKUP(AI563, BS_ATIVIDADE[ATIVIDADE],BS_ATIVIDADE[UNIDADE] ), "*")</f>
        <v>*</v>
      </c>
      <c r="BC563" s="271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271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57" t="str">
        <f>IFERROR(_xlfn.XLOOKUP(AO563, BASE_MAPA!$E$2:$E$359, BASE_MAPA!$J$2:$J$359), "ERRO")</f>
        <v>ERRO</v>
      </c>
      <c r="BF563" s="269" t="str">
        <f>IF(BS_CONTROLE[[#This Row],[Responsavel pelo boletim]]=0, "-", BS_CONTROLE[[#This Row],[Responsavel pelo boletim]])</f>
        <v>-</v>
      </c>
      <c r="BG563" s="177"/>
      <c r="BH563" s="346"/>
      <c r="BI563" s="347"/>
      <c r="BJ563" s="348"/>
      <c r="BK563" s="341"/>
      <c r="BL563" s="177"/>
      <c r="BM563" s="173"/>
      <c r="BN563" s="173"/>
      <c r="BO563" s="203"/>
      <c r="BP563" s="341"/>
      <c r="BQ563" s="12" t="str">
        <f>IF(AND(BR563&lt;1,BS563&lt;1),"Produção e Intervalo",IF(BR563&lt;1,"Intervalo",IF(BS563&lt;1,"Produção","Aderente")))</f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12" t="str">
        <f>IF(BN563="","",SUBSTITUTE(BM563," ","")&amp;SUBSTITUTE(BN563," ",""))</f>
        <v/>
      </c>
    </row>
    <row r="564" spans="1:72">
      <c r="A564" s="161" t="str">
        <f>D565&amp;B564</f>
        <v/>
      </c>
      <c r="B564" s="162"/>
      <c r="C564" s="342" t="str">
        <f>IF(BS_CONTROLE[[#This Row],[DATA]]="","",WEEKNUM(BS_CONTROLE[[#This Row],[DATA]]))</f>
        <v/>
      </c>
      <c r="D564" s="205"/>
      <c r="E564" s="343"/>
      <c r="F564" s="166"/>
      <c r="G564" s="154" t="str">
        <f>IF(D564="","*",VLOOKUP(F564,BS_ATIVIDADE[#All],3,FALSE))</f>
        <v>*</v>
      </c>
      <c r="H564" s="158"/>
      <c r="I564" s="158"/>
      <c r="J564" s="219"/>
      <c r="K564" s="219"/>
      <c r="L564" s="171"/>
      <c r="M564" s="19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9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58"/>
      <c r="P564" s="158"/>
      <c r="Q564" s="171"/>
      <c r="R564" s="10" t="str">
        <f>IFERROR(_xlfn.XLOOKUP(F564, BS_ATIVIDADE[ATIVIDADE],BS_ATIVIDADE[UNIDADE] ), "*")</f>
        <v>*</v>
      </c>
      <c r="S564" s="1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55" t="str">
        <f>IFERROR(_xlfn.XLOOKUP(J564, BASE_MAPA!$E$2:$E$359, BASE_MAPA!$J$2:$J$359), "ERRO")</f>
        <v>ERRO</v>
      </c>
      <c r="V564" s="282"/>
      <c r="W564" s="335"/>
      <c r="X564" s="205"/>
      <c r="Y564" s="173"/>
      <c r="Z564" s="173"/>
      <c r="AA564" s="171"/>
      <c r="AB564" s="70"/>
      <c r="AC564" s="156"/>
      <c r="AD564" s="158"/>
      <c r="AE564" s="171"/>
      <c r="AF564" s="171"/>
      <c r="AG564" s="171"/>
      <c r="AH564" s="174"/>
      <c r="AI564" s="166" t="str">
        <f>IF(BS_CONTROLE[[#This Row],[Atividade]]=0, "-", BS_CONTROLE[[#This Row],[Atividade]])</f>
        <v>-</v>
      </c>
      <c r="AJ564" s="9" t="str">
        <f>IF(D564="","*",VLOOKUP(AI564,BS_ATIVIDADE[#Data],3,FALSE))</f>
        <v>*</v>
      </c>
      <c r="AK564" s="283" t="str">
        <f>IF(BS_CONTROLE[[#This Row],[Local - Partida]]=0, "-", BS_CONTROLE[[#This Row],[Local - Partida]])</f>
        <v>-</v>
      </c>
      <c r="AL564" s="283" t="str">
        <f>IF(BS_CONTROLE[[#This Row],[Local - Encerramento]]=0, "-", BS_CONTROLE[[#This Row],[Local - Encerramento]])</f>
        <v>-</v>
      </c>
      <c r="AM564" s="283" t="str">
        <f>IF(BS_CONTROLE[[#This Row],[Entre - Estações]]=0, "-", BS_CONTROLE[[#This Row],[Entre - Estações]])</f>
        <v>-</v>
      </c>
      <c r="AN564" s="283" t="str">
        <f>IF(BS_CONTROLE[[#This Row],[SB]]=0, "-", BS_CONTROLE[[#This Row],[SB]])</f>
        <v>-</v>
      </c>
      <c r="AO564" s="267" t="str">
        <f>IF(BS_CONTROLE[[#This Row],[SUB]]=0, "-", BS_CONTROLE[[#This Row],[SUB]])</f>
        <v>-</v>
      </c>
      <c r="AP564" s="268" t="str">
        <f>IF(BS_CONTROLE[[#This Row],[KM - Inicio]]=0, "-", BS_CONTROLE[[#This Row],[KM - Inicio]])</f>
        <v>-</v>
      </c>
      <c r="AQ564" s="268" t="str">
        <f>IF(BS_CONTROLE[[#This Row],[KM - Fim]]=0, "-", BS_CONTROLE[[#This Row],[KM - Fim]])</f>
        <v>-</v>
      </c>
      <c r="AR564" s="284"/>
      <c r="AS564" s="284"/>
      <c r="AT564" s="284"/>
      <c r="AU564" s="344"/>
      <c r="AV564" s="344"/>
      <c r="AW564" s="344"/>
      <c r="AX564" s="345"/>
      <c r="AY564" s="288" t="str">
        <f>IF(D564="","*",IFERROR(IF(ISODD(COUNT(AS564:AX564)),"ERRO",SUM((AT564-AS564),(AV564-AU564),(AX564-AW564))),"ERRO"))</f>
        <v>*</v>
      </c>
      <c r="AZ564" s="156"/>
      <c r="BA564" s="340"/>
      <c r="BB564" s="172" t="str">
        <f>IFERROR(_xlfn.XLOOKUP(AI564, BS_ATIVIDADE[ATIVIDADE],BS_ATIVIDADE[UNIDADE] ), "*")</f>
        <v>*</v>
      </c>
      <c r="BC564" s="271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271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57" t="str">
        <f>IFERROR(_xlfn.XLOOKUP(AO564, BASE_MAPA!$E$2:$E$359, BASE_MAPA!$J$2:$J$359), "ERRO")</f>
        <v>ERRO</v>
      </c>
      <c r="BF564" s="269" t="str">
        <f>IF(BS_CONTROLE[[#This Row],[Responsavel pelo boletim]]=0, "-", BS_CONTROLE[[#This Row],[Responsavel pelo boletim]])</f>
        <v>-</v>
      </c>
      <c r="BG564" s="177"/>
      <c r="BH564" s="346"/>
      <c r="BI564" s="347"/>
      <c r="BJ564" s="348"/>
      <c r="BK564" s="341"/>
      <c r="BL564" s="177"/>
      <c r="BM564" s="173"/>
      <c r="BN564" s="173"/>
      <c r="BO564" s="203"/>
      <c r="BP564" s="341"/>
      <c r="BQ564" s="12" t="str">
        <f>IF(AND(BR564&lt;1,BS564&lt;1),"Produção e Intervalo",IF(BR564&lt;1,"Intervalo",IF(BS564&lt;1,"Produção","Aderente")))</f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12" t="str">
        <f>IF(BN564="","",SUBSTITUTE(BM564," ","")&amp;SUBSTITUTE(BN564," ",""))</f>
        <v/>
      </c>
    </row>
    <row r="565" spans="1:72">
      <c r="A565" s="161" t="str">
        <f>D566&amp;B565</f>
        <v/>
      </c>
      <c r="B565" s="162"/>
      <c r="C565" s="342" t="str">
        <f>IF(BS_CONTROLE[[#This Row],[DATA]]="","",WEEKNUM(BS_CONTROLE[[#This Row],[DATA]]))</f>
        <v/>
      </c>
      <c r="D565" s="205"/>
      <c r="E565" s="343"/>
      <c r="F565" s="166"/>
      <c r="G565" s="154" t="str">
        <f>IF(D565="","*",VLOOKUP(F565,BS_ATIVIDADE[#All],3,FALSE))</f>
        <v>*</v>
      </c>
      <c r="H565" s="158"/>
      <c r="I565" s="158"/>
      <c r="J565" s="219"/>
      <c r="K565" s="219"/>
      <c r="L565" s="171"/>
      <c r="M565" s="19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58"/>
      <c r="P565" s="158"/>
      <c r="Q565" s="171"/>
      <c r="R565" s="10" t="str">
        <f>IFERROR(_xlfn.XLOOKUP(F565, BS_ATIVIDADE[ATIVIDADE],BS_ATIVIDADE[UNIDADE] ), "*")</f>
        <v>*</v>
      </c>
      <c r="S565" s="1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55" t="str">
        <f>IFERROR(_xlfn.XLOOKUP(J565, BASE_MAPA!$E$2:$E$359, BASE_MAPA!$J$2:$J$359), "ERRO")</f>
        <v>ERRO</v>
      </c>
      <c r="V565" s="282"/>
      <c r="W565" s="335"/>
      <c r="X565" s="205"/>
      <c r="Y565" s="173"/>
      <c r="Z565" s="173"/>
      <c r="AA565" s="171"/>
      <c r="AB565" s="70"/>
      <c r="AC565" s="156"/>
      <c r="AD565" s="158"/>
      <c r="AE565" s="171"/>
      <c r="AF565" s="171"/>
      <c r="AG565" s="171"/>
      <c r="AH565" s="174"/>
      <c r="AI565" s="166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83" t="str">
        <f>IF(BS_CONTROLE[[#This Row],[Local - Partida]]=0, "-", BS_CONTROLE[[#This Row],[Local - Partida]])</f>
        <v>-</v>
      </c>
      <c r="AL565" s="283" t="str">
        <f>IF(BS_CONTROLE[[#This Row],[Local - Encerramento]]=0, "-", BS_CONTROLE[[#This Row],[Local - Encerramento]])</f>
        <v>-</v>
      </c>
      <c r="AM565" s="283" t="str">
        <f>IF(BS_CONTROLE[[#This Row],[Entre - Estações]]=0, "-", BS_CONTROLE[[#This Row],[Entre - Estações]])</f>
        <v>-</v>
      </c>
      <c r="AN565" s="283" t="str">
        <f>IF(BS_CONTROLE[[#This Row],[SB]]=0, "-", BS_CONTROLE[[#This Row],[SB]])</f>
        <v>-</v>
      </c>
      <c r="AO565" s="267" t="str">
        <f>IF(BS_CONTROLE[[#This Row],[SUB]]=0, "-", BS_CONTROLE[[#This Row],[SUB]])</f>
        <v>-</v>
      </c>
      <c r="AP565" s="268" t="str">
        <f>IF(BS_CONTROLE[[#This Row],[KM - Inicio]]=0, "-", BS_CONTROLE[[#This Row],[KM - Inicio]])</f>
        <v>-</v>
      </c>
      <c r="AQ565" s="268" t="str">
        <f>IF(BS_CONTROLE[[#This Row],[KM - Fim]]=0, "-", BS_CONTROLE[[#This Row],[KM - Fim]])</f>
        <v>-</v>
      </c>
      <c r="AR565" s="284"/>
      <c r="AS565" s="284"/>
      <c r="AT565" s="284"/>
      <c r="AU565" s="344"/>
      <c r="AV565" s="344"/>
      <c r="AW565" s="344"/>
      <c r="AX565" s="345"/>
      <c r="AY565" s="288" t="str">
        <f>IF(D565="","*",IFERROR(IF(ISODD(COUNT(AS565:AX565)),"ERRO",SUM((AT565-AS565),(AV565-AU565),(AX565-AW565))),"ERRO"))</f>
        <v>*</v>
      </c>
      <c r="AZ565" s="156"/>
      <c r="BA565" s="340"/>
      <c r="BB565" s="172" t="str">
        <f>IFERROR(_xlfn.XLOOKUP(AI565, BS_ATIVIDADE[ATIVIDADE],BS_ATIVIDADE[UNIDADE] ), "*")</f>
        <v>*</v>
      </c>
      <c r="BC565" s="271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271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57" t="str">
        <f>IFERROR(_xlfn.XLOOKUP(AO565, BASE_MAPA!$E$2:$E$359, BASE_MAPA!$J$2:$J$359), "ERRO")</f>
        <v>ERRO</v>
      </c>
      <c r="BF565" s="269" t="str">
        <f>IF(BS_CONTROLE[[#This Row],[Responsavel pelo boletim]]=0, "-", BS_CONTROLE[[#This Row],[Responsavel pelo boletim]])</f>
        <v>-</v>
      </c>
      <c r="BG565" s="177"/>
      <c r="BH565" s="346"/>
      <c r="BI565" s="347"/>
      <c r="BJ565" s="348"/>
      <c r="BK565" s="341"/>
      <c r="BL565" s="177"/>
      <c r="BM565" s="173"/>
      <c r="BN565" s="173"/>
      <c r="BO565" s="203"/>
      <c r="BP565" s="341"/>
      <c r="BQ565" s="12" t="str">
        <f>IF(AND(BR565&lt;1,BS565&lt;1),"Produção e Intervalo",IF(BR565&lt;1,"Intervalo",IF(BS565&lt;1,"Produção","Aderente")))</f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12" t="str">
        <f>IF(BN565="","",SUBSTITUTE(BM565," ","")&amp;SUBSTITUTE(BN565," ",""))</f>
        <v/>
      </c>
    </row>
    <row r="566" spans="1:72">
      <c r="A566" s="161" t="str">
        <f>D567&amp;B566</f>
        <v/>
      </c>
      <c r="B566" s="162"/>
      <c r="C566" s="342" t="str">
        <f>IF(BS_CONTROLE[[#This Row],[DATA]]="","",WEEKNUM(BS_CONTROLE[[#This Row],[DATA]]))</f>
        <v/>
      </c>
      <c r="D566" s="205"/>
      <c r="E566" s="343"/>
      <c r="F566" s="166"/>
      <c r="G566" s="154" t="str">
        <f>IF(D566="","*",VLOOKUP(F566,BS_ATIVIDADE[#All],3,FALSE))</f>
        <v>*</v>
      </c>
      <c r="H566" s="158"/>
      <c r="I566" s="158"/>
      <c r="J566" s="219"/>
      <c r="K566" s="219"/>
      <c r="L566" s="171"/>
      <c r="M566" s="19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58"/>
      <c r="P566" s="158"/>
      <c r="Q566" s="171"/>
      <c r="R566" s="10" t="str">
        <f>IFERROR(_xlfn.XLOOKUP(F566, BS_ATIVIDADE[ATIVIDADE],BS_ATIVIDADE[UNIDADE] ), "*")</f>
        <v>*</v>
      </c>
      <c r="S566" s="1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55" t="str">
        <f>IFERROR(_xlfn.XLOOKUP(J566, BASE_MAPA!$E$2:$E$359, BASE_MAPA!$J$2:$J$359), "ERRO")</f>
        <v>ERRO</v>
      </c>
      <c r="V566" s="282"/>
      <c r="W566" s="335"/>
      <c r="X566" s="205"/>
      <c r="Y566" s="173"/>
      <c r="Z566" s="173"/>
      <c r="AA566" s="171"/>
      <c r="AB566" s="70"/>
      <c r="AC566" s="156"/>
      <c r="AD566" s="158"/>
      <c r="AE566" s="171"/>
      <c r="AF566" s="171"/>
      <c r="AG566" s="171"/>
      <c r="AH566" s="174"/>
      <c r="AI566" s="166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83" t="str">
        <f>IF(BS_CONTROLE[[#This Row],[Local - Partida]]=0, "-", BS_CONTROLE[[#This Row],[Local - Partida]])</f>
        <v>-</v>
      </c>
      <c r="AL566" s="283" t="str">
        <f>IF(BS_CONTROLE[[#This Row],[Local - Encerramento]]=0, "-", BS_CONTROLE[[#This Row],[Local - Encerramento]])</f>
        <v>-</v>
      </c>
      <c r="AM566" s="283" t="str">
        <f>IF(BS_CONTROLE[[#This Row],[Entre - Estações]]=0, "-", BS_CONTROLE[[#This Row],[Entre - Estações]])</f>
        <v>-</v>
      </c>
      <c r="AN566" s="283" t="str">
        <f>IF(BS_CONTROLE[[#This Row],[SB]]=0, "-", BS_CONTROLE[[#This Row],[SB]])</f>
        <v>-</v>
      </c>
      <c r="AO566" s="267" t="str">
        <f>IF(BS_CONTROLE[[#This Row],[SUB]]=0, "-", BS_CONTROLE[[#This Row],[SUB]])</f>
        <v>-</v>
      </c>
      <c r="AP566" s="268" t="str">
        <f>IF(BS_CONTROLE[[#This Row],[KM - Inicio]]=0, "-", BS_CONTROLE[[#This Row],[KM - Inicio]])</f>
        <v>-</v>
      </c>
      <c r="AQ566" s="268" t="str">
        <f>IF(BS_CONTROLE[[#This Row],[KM - Fim]]=0, "-", BS_CONTROLE[[#This Row],[KM - Fim]])</f>
        <v>-</v>
      </c>
      <c r="AR566" s="284"/>
      <c r="AS566" s="284"/>
      <c r="AT566" s="284"/>
      <c r="AU566" s="344"/>
      <c r="AV566" s="344"/>
      <c r="AW566" s="344"/>
      <c r="AX566" s="345"/>
      <c r="AY566" s="288" t="str">
        <f>IF(D566="","*",IFERROR(IF(ISODD(COUNT(AS566:AX566)),"ERRO",SUM((AT566-AS566),(AV566-AU566),(AX566-AW566))),"ERRO"))</f>
        <v>*</v>
      </c>
      <c r="AZ566" s="156"/>
      <c r="BA566" s="340"/>
      <c r="BB566" s="172" t="str">
        <f>IFERROR(_xlfn.XLOOKUP(AI566, BS_ATIVIDADE[ATIVIDADE],BS_ATIVIDADE[UNIDADE] ), "*")</f>
        <v>*</v>
      </c>
      <c r="BC566" s="271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271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57" t="str">
        <f>IFERROR(_xlfn.XLOOKUP(AO566, BASE_MAPA!$E$2:$E$359, BASE_MAPA!$J$2:$J$359), "ERRO")</f>
        <v>ERRO</v>
      </c>
      <c r="BF566" s="269" t="str">
        <f>IF(BS_CONTROLE[[#This Row],[Responsavel pelo boletim]]=0, "-", BS_CONTROLE[[#This Row],[Responsavel pelo boletim]])</f>
        <v>-</v>
      </c>
      <c r="BG566" s="177"/>
      <c r="BH566" s="346"/>
      <c r="BI566" s="347"/>
      <c r="BJ566" s="348"/>
      <c r="BK566" s="341"/>
      <c r="BL566" s="177"/>
      <c r="BM566" s="173"/>
      <c r="BN566" s="173"/>
      <c r="BO566" s="203"/>
      <c r="BP566" s="341"/>
      <c r="BQ566" s="12" t="str">
        <f>IF(AND(BR566&lt;1,BS566&lt;1),"Produção e Intervalo",IF(BR566&lt;1,"Intervalo",IF(BS566&lt;1,"Produção","Aderente")))</f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12" t="str">
        <f>IF(BN566="","",SUBSTITUTE(BM566," ","")&amp;SUBSTITUTE(BN566," ",""))</f>
        <v/>
      </c>
    </row>
    <row r="567" spans="1:72">
      <c r="A567" s="161" t="str">
        <f>D568&amp;B567</f>
        <v/>
      </c>
      <c r="B567" s="162"/>
      <c r="C567" s="342" t="str">
        <f>IF(BS_CONTROLE[[#This Row],[DATA]]="","",WEEKNUM(BS_CONTROLE[[#This Row],[DATA]]))</f>
        <v/>
      </c>
      <c r="D567" s="205"/>
      <c r="E567" s="343"/>
      <c r="F567" s="166"/>
      <c r="G567" s="154" t="str">
        <f>IF(D567="","*",VLOOKUP(F567,BS_ATIVIDADE[#All],3,FALSE))</f>
        <v>*</v>
      </c>
      <c r="H567" s="158"/>
      <c r="I567" s="158"/>
      <c r="J567" s="219"/>
      <c r="K567" s="219"/>
      <c r="L567" s="171"/>
      <c r="M567" s="19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9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58"/>
      <c r="P567" s="158"/>
      <c r="Q567" s="171"/>
      <c r="R567" s="10" t="str">
        <f>IFERROR(_xlfn.XLOOKUP(F567, BS_ATIVIDADE[ATIVIDADE],BS_ATIVIDADE[UNIDADE] ), "*")</f>
        <v>*</v>
      </c>
      <c r="S567" s="1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55" t="str">
        <f>IFERROR(_xlfn.XLOOKUP(J567, BASE_MAPA!$E$2:$E$359, BASE_MAPA!$J$2:$J$359), "ERRO")</f>
        <v>ERRO</v>
      </c>
      <c r="V567" s="282"/>
      <c r="W567" s="335"/>
      <c r="X567" s="205"/>
      <c r="Y567" s="173"/>
      <c r="Z567" s="173"/>
      <c r="AA567" s="171"/>
      <c r="AB567" s="70"/>
      <c r="AC567" s="156"/>
      <c r="AD567" s="158"/>
      <c r="AE567" s="171"/>
      <c r="AF567" s="171"/>
      <c r="AG567" s="171"/>
      <c r="AH567" s="174"/>
      <c r="AI567" s="166" t="str">
        <f>IF(BS_CONTROLE[[#This Row],[Atividade]]=0, "-", BS_CONTROLE[[#This Row],[Atividade]])</f>
        <v>-</v>
      </c>
      <c r="AJ567" s="9" t="str">
        <f>IF(D567="","*",VLOOKUP(AI567,BS_ATIVIDADE[#Data],3,FALSE))</f>
        <v>*</v>
      </c>
      <c r="AK567" s="283" t="str">
        <f>IF(BS_CONTROLE[[#This Row],[Local - Partida]]=0, "-", BS_CONTROLE[[#This Row],[Local - Partida]])</f>
        <v>-</v>
      </c>
      <c r="AL567" s="283" t="str">
        <f>IF(BS_CONTROLE[[#This Row],[Local - Encerramento]]=0, "-", BS_CONTROLE[[#This Row],[Local - Encerramento]])</f>
        <v>-</v>
      </c>
      <c r="AM567" s="283" t="str">
        <f>IF(BS_CONTROLE[[#This Row],[Entre - Estações]]=0, "-", BS_CONTROLE[[#This Row],[Entre - Estações]])</f>
        <v>-</v>
      </c>
      <c r="AN567" s="283" t="str">
        <f>IF(BS_CONTROLE[[#This Row],[SB]]=0, "-", BS_CONTROLE[[#This Row],[SB]])</f>
        <v>-</v>
      </c>
      <c r="AO567" s="267" t="str">
        <f>IF(BS_CONTROLE[[#This Row],[SUB]]=0, "-", BS_CONTROLE[[#This Row],[SUB]])</f>
        <v>-</v>
      </c>
      <c r="AP567" s="268" t="str">
        <f>IF(BS_CONTROLE[[#This Row],[KM - Inicio]]=0, "-", BS_CONTROLE[[#This Row],[KM - Inicio]])</f>
        <v>-</v>
      </c>
      <c r="AQ567" s="268" t="str">
        <f>IF(BS_CONTROLE[[#This Row],[KM - Fim]]=0, "-", BS_CONTROLE[[#This Row],[KM - Fim]])</f>
        <v>-</v>
      </c>
      <c r="AR567" s="284"/>
      <c r="AS567" s="284"/>
      <c r="AT567" s="284"/>
      <c r="AU567" s="344"/>
      <c r="AV567" s="344"/>
      <c r="AW567" s="344"/>
      <c r="AX567" s="345"/>
      <c r="AY567" s="288" t="str">
        <f>IF(D567="","*",IFERROR(IF(ISODD(COUNT(AS567:AX567)),"ERRO",SUM((AT567-AS567),(AV567-AU567),(AX567-AW567))),"ERRO"))</f>
        <v>*</v>
      </c>
      <c r="AZ567" s="156"/>
      <c r="BA567" s="340"/>
      <c r="BB567" s="172" t="str">
        <f>IFERROR(_xlfn.XLOOKUP(AI567, BS_ATIVIDADE[ATIVIDADE],BS_ATIVIDADE[UNIDADE] ), "*")</f>
        <v>*</v>
      </c>
      <c r="BC567" s="271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271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57" t="str">
        <f>IFERROR(_xlfn.XLOOKUP(AO567, BASE_MAPA!$E$2:$E$359, BASE_MAPA!$J$2:$J$359), "ERRO")</f>
        <v>ERRO</v>
      </c>
      <c r="BF567" s="269" t="str">
        <f>IF(BS_CONTROLE[[#This Row],[Responsavel pelo boletim]]=0, "-", BS_CONTROLE[[#This Row],[Responsavel pelo boletim]])</f>
        <v>-</v>
      </c>
      <c r="BG567" s="177"/>
      <c r="BH567" s="346"/>
      <c r="BI567" s="347"/>
      <c r="BJ567" s="348"/>
      <c r="BK567" s="341"/>
      <c r="BL567" s="177"/>
      <c r="BM567" s="173"/>
      <c r="BN567" s="173"/>
      <c r="BO567" s="203"/>
      <c r="BP567" s="341"/>
      <c r="BQ567" s="12" t="str">
        <f>IF(AND(BR567&lt;1,BS567&lt;1),"Produção e Intervalo",IF(BR567&lt;1,"Intervalo",IF(BS567&lt;1,"Produção","Aderente")))</f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12" t="str">
        <f>IF(BN567="","",SUBSTITUTE(BM567," ","")&amp;SUBSTITUTE(BN567," ",""))</f>
        <v/>
      </c>
    </row>
    <row r="568" spans="1:72">
      <c r="A568" s="161" t="str">
        <f>D569&amp;B568</f>
        <v/>
      </c>
      <c r="B568" s="162"/>
      <c r="C568" s="342" t="str">
        <f>IF(BS_CONTROLE[[#This Row],[DATA]]="","",WEEKNUM(BS_CONTROLE[[#This Row],[DATA]]))</f>
        <v/>
      </c>
      <c r="D568" s="205"/>
      <c r="E568" s="343"/>
      <c r="F568" s="166"/>
      <c r="G568" s="154" t="str">
        <f>IF(D568="","*",VLOOKUP(F568,BS_ATIVIDADE[#All],3,FALSE))</f>
        <v>*</v>
      </c>
      <c r="H568" s="158"/>
      <c r="I568" s="158"/>
      <c r="J568" s="219"/>
      <c r="K568" s="219"/>
      <c r="L568" s="171"/>
      <c r="M568" s="19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9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58"/>
      <c r="P568" s="158"/>
      <c r="Q568" s="171"/>
      <c r="R568" s="10" t="str">
        <f>IFERROR(_xlfn.XLOOKUP(F568, BS_ATIVIDADE[ATIVIDADE],BS_ATIVIDADE[UNIDADE] ), "*")</f>
        <v>*</v>
      </c>
      <c r="S568" s="1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55" t="str">
        <f>IFERROR(_xlfn.XLOOKUP(J568, BASE_MAPA!$E$2:$E$359, BASE_MAPA!$J$2:$J$359), "ERRO")</f>
        <v>ERRO</v>
      </c>
      <c r="V568" s="282"/>
      <c r="W568" s="335"/>
      <c r="X568" s="205"/>
      <c r="Y568" s="173"/>
      <c r="Z568" s="173"/>
      <c r="AA568" s="171"/>
      <c r="AB568" s="70"/>
      <c r="AC568" s="156"/>
      <c r="AD568" s="158"/>
      <c r="AE568" s="171"/>
      <c r="AF568" s="171"/>
      <c r="AG568" s="171"/>
      <c r="AH568" s="174"/>
      <c r="AI568" s="166" t="str">
        <f>IF(BS_CONTROLE[[#This Row],[Atividade]]=0, "-", BS_CONTROLE[[#This Row],[Atividade]])</f>
        <v>-</v>
      </c>
      <c r="AJ568" s="9" t="str">
        <f>IF(D568="","*",VLOOKUP(AI568,BS_ATIVIDADE[#Data],3,FALSE))</f>
        <v>*</v>
      </c>
      <c r="AK568" s="283" t="str">
        <f>IF(BS_CONTROLE[[#This Row],[Local - Partida]]=0, "-", BS_CONTROLE[[#This Row],[Local - Partida]])</f>
        <v>-</v>
      </c>
      <c r="AL568" s="283" t="str">
        <f>IF(BS_CONTROLE[[#This Row],[Local - Encerramento]]=0, "-", BS_CONTROLE[[#This Row],[Local - Encerramento]])</f>
        <v>-</v>
      </c>
      <c r="AM568" s="283" t="str">
        <f>IF(BS_CONTROLE[[#This Row],[Entre - Estações]]=0, "-", BS_CONTROLE[[#This Row],[Entre - Estações]])</f>
        <v>-</v>
      </c>
      <c r="AN568" s="283" t="str">
        <f>IF(BS_CONTROLE[[#This Row],[SB]]=0, "-", BS_CONTROLE[[#This Row],[SB]])</f>
        <v>-</v>
      </c>
      <c r="AO568" s="267" t="str">
        <f>IF(BS_CONTROLE[[#This Row],[SUB]]=0, "-", BS_CONTROLE[[#This Row],[SUB]])</f>
        <v>-</v>
      </c>
      <c r="AP568" s="268" t="str">
        <f>IF(BS_CONTROLE[[#This Row],[KM - Inicio]]=0, "-", BS_CONTROLE[[#This Row],[KM - Inicio]])</f>
        <v>-</v>
      </c>
      <c r="AQ568" s="268" t="str">
        <f>IF(BS_CONTROLE[[#This Row],[KM - Fim]]=0, "-", BS_CONTROLE[[#This Row],[KM - Fim]])</f>
        <v>-</v>
      </c>
      <c r="AR568" s="284"/>
      <c r="AS568" s="284"/>
      <c r="AT568" s="284"/>
      <c r="AU568" s="344"/>
      <c r="AV568" s="344"/>
      <c r="AW568" s="344"/>
      <c r="AX568" s="345"/>
      <c r="AY568" s="288" t="str">
        <f>IF(D568="","*",IFERROR(IF(ISODD(COUNT(AS568:AX568)),"ERRO",SUM((AT568-AS568),(AV568-AU568),(AX568-AW568))),"ERRO"))</f>
        <v>*</v>
      </c>
      <c r="AZ568" s="156"/>
      <c r="BA568" s="340"/>
      <c r="BB568" s="172" t="str">
        <f>IFERROR(_xlfn.XLOOKUP(AI568, BS_ATIVIDADE[ATIVIDADE],BS_ATIVIDADE[UNIDADE] ), "*")</f>
        <v>*</v>
      </c>
      <c r="BC568" s="271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271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57" t="str">
        <f>IFERROR(_xlfn.XLOOKUP(AO568, BASE_MAPA!$E$2:$E$359, BASE_MAPA!$J$2:$J$359), "ERRO")</f>
        <v>ERRO</v>
      </c>
      <c r="BF568" s="269" t="str">
        <f>IF(BS_CONTROLE[[#This Row],[Responsavel pelo boletim]]=0, "-", BS_CONTROLE[[#This Row],[Responsavel pelo boletim]])</f>
        <v>-</v>
      </c>
      <c r="BG568" s="177"/>
      <c r="BH568" s="346"/>
      <c r="BI568" s="347"/>
      <c r="BJ568" s="348"/>
      <c r="BK568" s="341"/>
      <c r="BL568" s="177"/>
      <c r="BM568" s="173"/>
      <c r="BN568" s="173"/>
      <c r="BO568" s="203"/>
      <c r="BP568" s="341"/>
      <c r="BQ568" s="12" t="str">
        <f>IF(AND(BR568&lt;1,BS568&lt;1),"Produção e Intervalo",IF(BR568&lt;1,"Intervalo",IF(BS568&lt;1,"Produção","Aderente")))</f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12" t="str">
        <f>IF(BN568="","",SUBSTITUTE(BM568," ","")&amp;SUBSTITUTE(BN568," ",""))</f>
        <v/>
      </c>
    </row>
    <row r="569" spans="1:72">
      <c r="A569" s="161" t="str">
        <f>D570&amp;B569</f>
        <v/>
      </c>
      <c r="B569" s="162"/>
      <c r="C569" s="342" t="str">
        <f>IF(BS_CONTROLE[[#This Row],[DATA]]="","",WEEKNUM(BS_CONTROLE[[#This Row],[DATA]]))</f>
        <v/>
      </c>
      <c r="D569" s="205"/>
      <c r="E569" s="343"/>
      <c r="F569" s="166"/>
      <c r="G569" s="154" t="str">
        <f>IF(D569="","*",VLOOKUP(F569,BS_ATIVIDADE[#All],3,FALSE))</f>
        <v>*</v>
      </c>
      <c r="H569" s="158"/>
      <c r="I569" s="158"/>
      <c r="J569" s="219"/>
      <c r="K569" s="219"/>
      <c r="L569" s="171"/>
      <c r="M569" s="19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9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58"/>
      <c r="P569" s="158"/>
      <c r="Q569" s="171"/>
      <c r="R569" s="10" t="str">
        <f>IFERROR(_xlfn.XLOOKUP(F569, BS_ATIVIDADE[ATIVIDADE],BS_ATIVIDADE[UNIDADE] ), "*")</f>
        <v>*</v>
      </c>
      <c r="S569" s="1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55" t="str">
        <f>IFERROR(_xlfn.XLOOKUP(J569, BASE_MAPA!$E$2:$E$359, BASE_MAPA!$J$2:$J$359), "ERRO")</f>
        <v>ERRO</v>
      </c>
      <c r="V569" s="282"/>
      <c r="W569" s="335"/>
      <c r="X569" s="205"/>
      <c r="Y569" s="173"/>
      <c r="Z569" s="173"/>
      <c r="AA569" s="171"/>
      <c r="AB569" s="70"/>
      <c r="AC569" s="156"/>
      <c r="AD569" s="158"/>
      <c r="AE569" s="171"/>
      <c r="AF569" s="171"/>
      <c r="AG569" s="171"/>
      <c r="AH569" s="174"/>
      <c r="AI569" s="166" t="str">
        <f>IF(BS_CONTROLE[[#This Row],[Atividade]]=0, "-", BS_CONTROLE[[#This Row],[Atividade]])</f>
        <v>-</v>
      </c>
      <c r="AJ569" s="9" t="str">
        <f>IF(D569="","*",VLOOKUP(AI569,BS_ATIVIDADE[#Data],3,FALSE))</f>
        <v>*</v>
      </c>
      <c r="AK569" s="283" t="str">
        <f>IF(BS_CONTROLE[[#This Row],[Local - Partida]]=0, "-", BS_CONTROLE[[#This Row],[Local - Partida]])</f>
        <v>-</v>
      </c>
      <c r="AL569" s="283" t="str">
        <f>IF(BS_CONTROLE[[#This Row],[Local - Encerramento]]=0, "-", BS_CONTROLE[[#This Row],[Local - Encerramento]])</f>
        <v>-</v>
      </c>
      <c r="AM569" s="283" t="str">
        <f>IF(BS_CONTROLE[[#This Row],[Entre - Estações]]=0, "-", BS_CONTROLE[[#This Row],[Entre - Estações]])</f>
        <v>-</v>
      </c>
      <c r="AN569" s="283" t="str">
        <f>IF(BS_CONTROLE[[#This Row],[SB]]=0, "-", BS_CONTROLE[[#This Row],[SB]])</f>
        <v>-</v>
      </c>
      <c r="AO569" s="267" t="str">
        <f>IF(BS_CONTROLE[[#This Row],[SUB]]=0, "-", BS_CONTROLE[[#This Row],[SUB]])</f>
        <v>-</v>
      </c>
      <c r="AP569" s="268" t="str">
        <f>IF(BS_CONTROLE[[#This Row],[KM - Inicio]]=0, "-", BS_CONTROLE[[#This Row],[KM - Inicio]])</f>
        <v>-</v>
      </c>
      <c r="AQ569" s="268" t="str">
        <f>IF(BS_CONTROLE[[#This Row],[KM - Fim]]=0, "-", BS_CONTROLE[[#This Row],[KM - Fim]])</f>
        <v>-</v>
      </c>
      <c r="AR569" s="284"/>
      <c r="AS569" s="284"/>
      <c r="AT569" s="284"/>
      <c r="AU569" s="344"/>
      <c r="AV569" s="344"/>
      <c r="AW569" s="344"/>
      <c r="AX569" s="345"/>
      <c r="AY569" s="288" t="str">
        <f>IF(D569="","*",IFERROR(IF(ISODD(COUNT(AS569:AX569)),"ERRO",SUM((AT569-AS569),(AV569-AU569),(AX569-AW569))),"ERRO"))</f>
        <v>*</v>
      </c>
      <c r="AZ569" s="156"/>
      <c r="BA569" s="340"/>
      <c r="BB569" s="172" t="str">
        <f>IFERROR(_xlfn.XLOOKUP(AI569, BS_ATIVIDADE[ATIVIDADE],BS_ATIVIDADE[UNIDADE] ), "*")</f>
        <v>*</v>
      </c>
      <c r="BC569" s="271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271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57" t="str">
        <f>IFERROR(_xlfn.XLOOKUP(AO569, BASE_MAPA!$E$2:$E$359, BASE_MAPA!$J$2:$J$359), "ERRO")</f>
        <v>ERRO</v>
      </c>
      <c r="BF569" s="269" t="str">
        <f>IF(BS_CONTROLE[[#This Row],[Responsavel pelo boletim]]=0, "-", BS_CONTROLE[[#This Row],[Responsavel pelo boletim]])</f>
        <v>-</v>
      </c>
      <c r="BG569" s="177"/>
      <c r="BH569" s="346"/>
      <c r="BI569" s="347"/>
      <c r="BJ569" s="348"/>
      <c r="BK569" s="341"/>
      <c r="BL569" s="177"/>
      <c r="BM569" s="173"/>
      <c r="BN569" s="173"/>
      <c r="BO569" s="203"/>
      <c r="BP569" s="341"/>
      <c r="BQ569" s="12" t="str">
        <f>IF(AND(BR569&lt;1,BS569&lt;1),"Produção e Intervalo",IF(BR569&lt;1,"Intervalo",IF(BS569&lt;1,"Produção","Aderente")))</f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12" t="str">
        <f>IF(BN569="","",SUBSTITUTE(BM569," ","")&amp;SUBSTITUTE(BN569," ",""))</f>
        <v/>
      </c>
    </row>
    <row r="570" spans="1:72">
      <c r="A570" s="161" t="str">
        <f>D571&amp;B570</f>
        <v/>
      </c>
      <c r="B570" s="162"/>
      <c r="C570" s="342" t="str">
        <f>IF(BS_CONTROLE[[#This Row],[DATA]]="","",WEEKNUM(BS_CONTROLE[[#This Row],[DATA]]))</f>
        <v/>
      </c>
      <c r="D570" s="205"/>
      <c r="E570" s="343"/>
      <c r="F570" s="166"/>
      <c r="G570" s="154" t="str">
        <f>IF(D570="","*",VLOOKUP(F570,BS_ATIVIDADE[#All],3,FALSE))</f>
        <v>*</v>
      </c>
      <c r="H570" s="158"/>
      <c r="I570" s="158"/>
      <c r="J570" s="219"/>
      <c r="K570" s="219"/>
      <c r="L570" s="171"/>
      <c r="M570" s="19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9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58"/>
      <c r="P570" s="158"/>
      <c r="Q570" s="171"/>
      <c r="R570" s="10" t="str">
        <f>IFERROR(_xlfn.XLOOKUP(F570, BS_ATIVIDADE[ATIVIDADE],BS_ATIVIDADE[UNIDADE] ), "*")</f>
        <v>*</v>
      </c>
      <c r="S570" s="1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55" t="str">
        <f>IFERROR(_xlfn.XLOOKUP(J570, BASE_MAPA!$E$2:$E$359, BASE_MAPA!$J$2:$J$359), "ERRO")</f>
        <v>ERRO</v>
      </c>
      <c r="V570" s="282"/>
      <c r="W570" s="335"/>
      <c r="X570" s="205"/>
      <c r="Y570" s="173"/>
      <c r="Z570" s="173"/>
      <c r="AA570" s="171"/>
      <c r="AB570" s="70"/>
      <c r="AC570" s="156"/>
      <c r="AD570" s="158"/>
      <c r="AE570" s="171"/>
      <c r="AF570" s="171"/>
      <c r="AG570" s="171"/>
      <c r="AH570" s="174"/>
      <c r="AI570" s="166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83" t="str">
        <f>IF(BS_CONTROLE[[#This Row],[Local - Partida]]=0, "-", BS_CONTROLE[[#This Row],[Local - Partida]])</f>
        <v>-</v>
      </c>
      <c r="AL570" s="283" t="str">
        <f>IF(BS_CONTROLE[[#This Row],[Local - Encerramento]]=0, "-", BS_CONTROLE[[#This Row],[Local - Encerramento]])</f>
        <v>-</v>
      </c>
      <c r="AM570" s="283" t="str">
        <f>IF(BS_CONTROLE[[#This Row],[Entre - Estações]]=0, "-", BS_CONTROLE[[#This Row],[Entre - Estações]])</f>
        <v>-</v>
      </c>
      <c r="AN570" s="283" t="str">
        <f>IF(BS_CONTROLE[[#This Row],[SB]]=0, "-", BS_CONTROLE[[#This Row],[SB]])</f>
        <v>-</v>
      </c>
      <c r="AO570" s="267" t="str">
        <f>IF(BS_CONTROLE[[#This Row],[SUB]]=0, "-", BS_CONTROLE[[#This Row],[SUB]])</f>
        <v>-</v>
      </c>
      <c r="AP570" s="268" t="str">
        <f>IF(BS_CONTROLE[[#This Row],[KM - Inicio]]=0, "-", BS_CONTROLE[[#This Row],[KM - Inicio]])</f>
        <v>-</v>
      </c>
      <c r="AQ570" s="268" t="str">
        <f>IF(BS_CONTROLE[[#This Row],[KM - Fim]]=0, "-", BS_CONTROLE[[#This Row],[KM - Fim]])</f>
        <v>-</v>
      </c>
      <c r="AR570" s="284"/>
      <c r="AS570" s="284"/>
      <c r="AT570" s="284"/>
      <c r="AU570" s="344"/>
      <c r="AV570" s="344"/>
      <c r="AW570" s="344"/>
      <c r="AX570" s="345"/>
      <c r="AY570" s="288" t="str">
        <f>IF(D570="","*",IFERROR(IF(ISODD(COUNT(AS570:AX570)),"ERRO",SUM((AT570-AS570),(AV570-AU570),(AX570-AW570))),"ERRO"))</f>
        <v>*</v>
      </c>
      <c r="AZ570" s="156"/>
      <c r="BA570" s="340"/>
      <c r="BB570" s="172" t="str">
        <f>IFERROR(_xlfn.XLOOKUP(AI570, BS_ATIVIDADE[ATIVIDADE],BS_ATIVIDADE[UNIDADE] ), "*")</f>
        <v>*</v>
      </c>
      <c r="BC570" s="271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271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57" t="str">
        <f>IFERROR(_xlfn.XLOOKUP(AO570, BASE_MAPA!$E$2:$E$359, BASE_MAPA!$J$2:$J$359), "ERRO")</f>
        <v>ERRO</v>
      </c>
      <c r="BF570" s="269" t="str">
        <f>IF(BS_CONTROLE[[#This Row],[Responsavel pelo boletim]]=0, "-", BS_CONTROLE[[#This Row],[Responsavel pelo boletim]])</f>
        <v>-</v>
      </c>
      <c r="BG570" s="177"/>
      <c r="BH570" s="346"/>
      <c r="BI570" s="347"/>
      <c r="BJ570" s="348"/>
      <c r="BK570" s="341"/>
      <c r="BL570" s="177"/>
      <c r="BM570" s="173"/>
      <c r="BN570" s="173"/>
      <c r="BO570" s="203"/>
      <c r="BP570" s="341"/>
      <c r="BQ570" s="12" t="str">
        <f>IF(AND(BR570&lt;1,BS570&lt;1),"Produção e Intervalo",IF(BR570&lt;1,"Intervalo",IF(BS570&lt;1,"Produção","Aderente")))</f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12" t="str">
        <f>IF(BN570="","",SUBSTITUTE(BM570," ","")&amp;SUBSTITUTE(BN570," ",""))</f>
        <v/>
      </c>
    </row>
    <row r="571" spans="1:72">
      <c r="A571" s="161" t="str">
        <f>D572&amp;B571</f>
        <v/>
      </c>
      <c r="B571" s="162"/>
      <c r="C571" s="342" t="str">
        <f>IF(BS_CONTROLE[[#This Row],[DATA]]="","",WEEKNUM(BS_CONTROLE[[#This Row],[DATA]]))</f>
        <v/>
      </c>
      <c r="D571" s="205"/>
      <c r="E571" s="343"/>
      <c r="F571" s="166"/>
      <c r="G571" s="154" t="str">
        <f>IF(D571="","*",VLOOKUP(F571,BS_ATIVIDADE[#All],3,FALSE))</f>
        <v>*</v>
      </c>
      <c r="H571" s="158"/>
      <c r="I571" s="158"/>
      <c r="J571" s="219"/>
      <c r="K571" s="219"/>
      <c r="L571" s="171"/>
      <c r="M571" s="19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9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58"/>
      <c r="P571" s="158"/>
      <c r="Q571" s="171"/>
      <c r="R571" s="10" t="str">
        <f>IFERROR(_xlfn.XLOOKUP(F571, BS_ATIVIDADE[ATIVIDADE],BS_ATIVIDADE[UNIDADE] ), "*")</f>
        <v>*</v>
      </c>
      <c r="S571" s="1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55" t="str">
        <f>IFERROR(_xlfn.XLOOKUP(J571, BASE_MAPA!$E$2:$E$359, BASE_MAPA!$J$2:$J$359), "ERRO")</f>
        <v>ERRO</v>
      </c>
      <c r="V571" s="282"/>
      <c r="W571" s="335"/>
      <c r="X571" s="205"/>
      <c r="Y571" s="173"/>
      <c r="Z571" s="173"/>
      <c r="AA571" s="171"/>
      <c r="AB571" s="70"/>
      <c r="AC571" s="156"/>
      <c r="AD571" s="158"/>
      <c r="AE571" s="171"/>
      <c r="AF571" s="171"/>
      <c r="AG571" s="171"/>
      <c r="AH571" s="174"/>
      <c r="AI571" s="166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83" t="str">
        <f>IF(BS_CONTROLE[[#This Row],[Local - Partida]]=0, "-", BS_CONTROLE[[#This Row],[Local - Partida]])</f>
        <v>-</v>
      </c>
      <c r="AL571" s="283" t="str">
        <f>IF(BS_CONTROLE[[#This Row],[Local - Encerramento]]=0, "-", BS_CONTROLE[[#This Row],[Local - Encerramento]])</f>
        <v>-</v>
      </c>
      <c r="AM571" s="283" t="str">
        <f>IF(BS_CONTROLE[[#This Row],[Entre - Estações]]=0, "-", BS_CONTROLE[[#This Row],[Entre - Estações]])</f>
        <v>-</v>
      </c>
      <c r="AN571" s="283" t="str">
        <f>IF(BS_CONTROLE[[#This Row],[SB]]=0, "-", BS_CONTROLE[[#This Row],[SB]])</f>
        <v>-</v>
      </c>
      <c r="AO571" s="267" t="str">
        <f>IF(BS_CONTROLE[[#This Row],[SUB]]=0, "-", BS_CONTROLE[[#This Row],[SUB]])</f>
        <v>-</v>
      </c>
      <c r="AP571" s="268" t="str">
        <f>IF(BS_CONTROLE[[#This Row],[KM - Inicio]]=0, "-", BS_CONTROLE[[#This Row],[KM - Inicio]])</f>
        <v>-</v>
      </c>
      <c r="AQ571" s="268" t="str">
        <f>IF(BS_CONTROLE[[#This Row],[KM - Fim]]=0, "-", BS_CONTROLE[[#This Row],[KM - Fim]])</f>
        <v>-</v>
      </c>
      <c r="AR571" s="284"/>
      <c r="AS571" s="284"/>
      <c r="AT571" s="284"/>
      <c r="AU571" s="344"/>
      <c r="AV571" s="344"/>
      <c r="AW571" s="344"/>
      <c r="AX571" s="345"/>
      <c r="AY571" s="288" t="str">
        <f>IF(D571="","*",IFERROR(IF(ISODD(COUNT(AS571:AX571)),"ERRO",SUM((AT571-AS571),(AV571-AU571),(AX571-AW571))),"ERRO"))</f>
        <v>*</v>
      </c>
      <c r="AZ571" s="156"/>
      <c r="BA571" s="340"/>
      <c r="BB571" s="172" t="str">
        <f>IFERROR(_xlfn.XLOOKUP(AI571, BS_ATIVIDADE[ATIVIDADE],BS_ATIVIDADE[UNIDADE] ), "*")</f>
        <v>*</v>
      </c>
      <c r="BC571" s="271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271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57" t="str">
        <f>IFERROR(_xlfn.XLOOKUP(AO571, BASE_MAPA!$E$2:$E$359, BASE_MAPA!$J$2:$J$359), "ERRO")</f>
        <v>ERRO</v>
      </c>
      <c r="BF571" s="269" t="str">
        <f>IF(BS_CONTROLE[[#This Row],[Responsavel pelo boletim]]=0, "-", BS_CONTROLE[[#This Row],[Responsavel pelo boletim]])</f>
        <v>-</v>
      </c>
      <c r="BG571" s="177"/>
      <c r="BH571" s="346"/>
      <c r="BI571" s="347"/>
      <c r="BJ571" s="348"/>
      <c r="BK571" s="341"/>
      <c r="BL571" s="177"/>
      <c r="BM571" s="173"/>
      <c r="BN571" s="173"/>
      <c r="BO571" s="203"/>
      <c r="BP571" s="341"/>
      <c r="BQ571" s="12" t="str">
        <f>IF(AND(BR571&lt;1,BS571&lt;1),"Produção e Intervalo",IF(BR571&lt;1,"Intervalo",IF(BS571&lt;1,"Produção","Aderente")))</f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12" t="str">
        <f>IF(BN571="","",SUBSTITUTE(BM571," ","")&amp;SUBSTITUTE(BN571," ",""))</f>
        <v/>
      </c>
    </row>
    <row r="572" spans="1:72">
      <c r="A572" s="161" t="str">
        <f>D573&amp;B572</f>
        <v/>
      </c>
      <c r="B572" s="162"/>
      <c r="C572" s="342" t="str">
        <f>IF(BS_CONTROLE[[#This Row],[DATA]]="","",WEEKNUM(BS_CONTROLE[[#This Row],[DATA]]))</f>
        <v/>
      </c>
      <c r="D572" s="205"/>
      <c r="E572" s="343"/>
      <c r="F572" s="166"/>
      <c r="G572" s="154" t="str">
        <f>IF(D572="","*",VLOOKUP(F572,BS_ATIVIDADE[#All],3,FALSE))</f>
        <v>*</v>
      </c>
      <c r="H572" s="158"/>
      <c r="I572" s="158"/>
      <c r="J572" s="219"/>
      <c r="K572" s="219"/>
      <c r="L572" s="171"/>
      <c r="M572" s="19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9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58"/>
      <c r="P572" s="158"/>
      <c r="Q572" s="171"/>
      <c r="R572" s="10" t="str">
        <f>IFERROR(_xlfn.XLOOKUP(F572, BS_ATIVIDADE[ATIVIDADE],BS_ATIVIDADE[UNIDADE] ), "*")</f>
        <v>*</v>
      </c>
      <c r="S572" s="1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55" t="str">
        <f>IFERROR(_xlfn.XLOOKUP(J572, BASE_MAPA!$E$2:$E$359, BASE_MAPA!$J$2:$J$359), "ERRO")</f>
        <v>ERRO</v>
      </c>
      <c r="V572" s="282"/>
      <c r="W572" s="335"/>
      <c r="X572" s="205"/>
      <c r="Y572" s="173"/>
      <c r="Z572" s="173"/>
      <c r="AA572" s="171"/>
      <c r="AB572" s="70"/>
      <c r="AC572" s="156"/>
      <c r="AD572" s="158"/>
      <c r="AE572" s="171"/>
      <c r="AF572" s="171"/>
      <c r="AG572" s="171"/>
      <c r="AH572" s="174"/>
      <c r="AI572" s="166" t="str">
        <f>IF(BS_CONTROLE[[#This Row],[Atividade]]=0, "-", BS_CONTROLE[[#This Row],[Atividade]])</f>
        <v>-</v>
      </c>
      <c r="AJ572" s="9" t="str">
        <f>IF(D572="","*",VLOOKUP(AI572,BS_ATIVIDADE[#Data],3,FALSE))</f>
        <v>*</v>
      </c>
      <c r="AK572" s="283" t="str">
        <f>IF(BS_CONTROLE[[#This Row],[Local - Partida]]=0, "-", BS_CONTROLE[[#This Row],[Local - Partida]])</f>
        <v>-</v>
      </c>
      <c r="AL572" s="283" t="str">
        <f>IF(BS_CONTROLE[[#This Row],[Local - Encerramento]]=0, "-", BS_CONTROLE[[#This Row],[Local - Encerramento]])</f>
        <v>-</v>
      </c>
      <c r="AM572" s="283" t="str">
        <f>IF(BS_CONTROLE[[#This Row],[Entre - Estações]]=0, "-", BS_CONTROLE[[#This Row],[Entre - Estações]])</f>
        <v>-</v>
      </c>
      <c r="AN572" s="283" t="str">
        <f>IF(BS_CONTROLE[[#This Row],[SB]]=0, "-", BS_CONTROLE[[#This Row],[SB]])</f>
        <v>-</v>
      </c>
      <c r="AO572" s="267" t="str">
        <f>IF(BS_CONTROLE[[#This Row],[SUB]]=0, "-", BS_CONTROLE[[#This Row],[SUB]])</f>
        <v>-</v>
      </c>
      <c r="AP572" s="268" t="str">
        <f>IF(BS_CONTROLE[[#This Row],[KM - Inicio]]=0, "-", BS_CONTROLE[[#This Row],[KM - Inicio]])</f>
        <v>-</v>
      </c>
      <c r="AQ572" s="268" t="str">
        <f>IF(BS_CONTROLE[[#This Row],[KM - Fim]]=0, "-", BS_CONTROLE[[#This Row],[KM - Fim]])</f>
        <v>-</v>
      </c>
      <c r="AR572" s="284"/>
      <c r="AS572" s="284"/>
      <c r="AT572" s="284"/>
      <c r="AU572" s="344"/>
      <c r="AV572" s="344"/>
      <c r="AW572" s="344"/>
      <c r="AX572" s="345"/>
      <c r="AY572" s="288" t="str">
        <f>IF(D572="","*",IFERROR(IF(ISODD(COUNT(AS572:AX572)),"ERRO",SUM((AT572-AS572),(AV572-AU572),(AX572-AW572))),"ERRO"))</f>
        <v>*</v>
      </c>
      <c r="AZ572" s="156"/>
      <c r="BA572" s="340"/>
      <c r="BB572" s="172" t="str">
        <f>IFERROR(_xlfn.XLOOKUP(AI572, BS_ATIVIDADE[ATIVIDADE],BS_ATIVIDADE[UNIDADE] ), "*")</f>
        <v>*</v>
      </c>
      <c r="BC572" s="271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271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57" t="str">
        <f>IFERROR(_xlfn.XLOOKUP(AO572, BASE_MAPA!$E$2:$E$359, BASE_MAPA!$J$2:$J$359), "ERRO")</f>
        <v>ERRO</v>
      </c>
      <c r="BF572" s="269" t="str">
        <f>IF(BS_CONTROLE[[#This Row],[Responsavel pelo boletim]]=0, "-", BS_CONTROLE[[#This Row],[Responsavel pelo boletim]])</f>
        <v>-</v>
      </c>
      <c r="BG572" s="177"/>
      <c r="BH572" s="346"/>
      <c r="BI572" s="347"/>
      <c r="BJ572" s="348"/>
      <c r="BK572" s="341"/>
      <c r="BL572" s="177"/>
      <c r="BM572" s="173"/>
      <c r="BN572" s="173"/>
      <c r="BO572" s="203"/>
      <c r="BP572" s="341"/>
      <c r="BQ572" s="12" t="str">
        <f>IF(AND(BR572&lt;1,BS572&lt;1),"Produção e Intervalo",IF(BR572&lt;1,"Intervalo",IF(BS572&lt;1,"Produção","Aderente")))</f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12" t="str">
        <f>IF(BN572="","",SUBSTITUTE(BM572," ","")&amp;SUBSTITUTE(BN572," ",""))</f>
        <v/>
      </c>
    </row>
    <row r="573" spans="1:72">
      <c r="A573" s="161" t="str">
        <f>D574&amp;B573</f>
        <v/>
      </c>
      <c r="B573" s="162"/>
      <c r="C573" s="342" t="str">
        <f>IF(BS_CONTROLE[[#This Row],[DATA]]="","",WEEKNUM(BS_CONTROLE[[#This Row],[DATA]]))</f>
        <v/>
      </c>
      <c r="D573" s="205"/>
      <c r="E573" s="343"/>
      <c r="F573" s="166"/>
      <c r="G573" s="154" t="str">
        <f>IF(D573="","*",VLOOKUP(F573,BS_ATIVIDADE[#All],3,FALSE))</f>
        <v>*</v>
      </c>
      <c r="H573" s="158"/>
      <c r="I573" s="158"/>
      <c r="J573" s="219"/>
      <c r="K573" s="219"/>
      <c r="L573" s="171"/>
      <c r="M573" s="19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9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58"/>
      <c r="P573" s="158"/>
      <c r="Q573" s="171"/>
      <c r="R573" s="10" t="str">
        <f>IFERROR(_xlfn.XLOOKUP(F573, BS_ATIVIDADE[ATIVIDADE],BS_ATIVIDADE[UNIDADE] ), "*")</f>
        <v>*</v>
      </c>
      <c r="S573" s="1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55" t="str">
        <f>IFERROR(_xlfn.XLOOKUP(J573, BASE_MAPA!$E$2:$E$359, BASE_MAPA!$J$2:$J$359), "ERRO")</f>
        <v>ERRO</v>
      </c>
      <c r="V573" s="282"/>
      <c r="W573" s="335"/>
      <c r="X573" s="205"/>
      <c r="Y573" s="173"/>
      <c r="Z573" s="173"/>
      <c r="AA573" s="171"/>
      <c r="AB573" s="70"/>
      <c r="AC573" s="156"/>
      <c r="AD573" s="158"/>
      <c r="AE573" s="171"/>
      <c r="AF573" s="171"/>
      <c r="AG573" s="171"/>
      <c r="AH573" s="174"/>
      <c r="AI573" s="166" t="str">
        <f>IF(BS_CONTROLE[[#This Row],[Atividade]]=0, "-", BS_CONTROLE[[#This Row],[Atividade]])</f>
        <v>-</v>
      </c>
      <c r="AJ573" s="9" t="str">
        <f>IF(D573="","*",VLOOKUP(AI573,BS_ATIVIDADE[#Data],3,FALSE))</f>
        <v>*</v>
      </c>
      <c r="AK573" s="283" t="str">
        <f>IF(BS_CONTROLE[[#This Row],[Local - Partida]]=0, "-", BS_CONTROLE[[#This Row],[Local - Partida]])</f>
        <v>-</v>
      </c>
      <c r="AL573" s="283" t="str">
        <f>IF(BS_CONTROLE[[#This Row],[Local - Encerramento]]=0, "-", BS_CONTROLE[[#This Row],[Local - Encerramento]])</f>
        <v>-</v>
      </c>
      <c r="AM573" s="283" t="str">
        <f>IF(BS_CONTROLE[[#This Row],[Entre - Estações]]=0, "-", BS_CONTROLE[[#This Row],[Entre - Estações]])</f>
        <v>-</v>
      </c>
      <c r="AN573" s="283" t="str">
        <f>IF(BS_CONTROLE[[#This Row],[SB]]=0, "-", BS_CONTROLE[[#This Row],[SB]])</f>
        <v>-</v>
      </c>
      <c r="AO573" s="267" t="str">
        <f>IF(BS_CONTROLE[[#This Row],[SUB]]=0, "-", BS_CONTROLE[[#This Row],[SUB]])</f>
        <v>-</v>
      </c>
      <c r="AP573" s="268" t="str">
        <f>IF(BS_CONTROLE[[#This Row],[KM - Inicio]]=0, "-", BS_CONTROLE[[#This Row],[KM - Inicio]])</f>
        <v>-</v>
      </c>
      <c r="AQ573" s="268" t="str">
        <f>IF(BS_CONTROLE[[#This Row],[KM - Fim]]=0, "-", BS_CONTROLE[[#This Row],[KM - Fim]])</f>
        <v>-</v>
      </c>
      <c r="AR573" s="284"/>
      <c r="AS573" s="284"/>
      <c r="AT573" s="284"/>
      <c r="AU573" s="344"/>
      <c r="AV573" s="344"/>
      <c r="AW573" s="344"/>
      <c r="AX573" s="345"/>
      <c r="AY573" s="288" t="str">
        <f>IF(D573="","*",IFERROR(IF(ISODD(COUNT(AS573:AX573)),"ERRO",SUM((AT573-AS573),(AV573-AU573),(AX573-AW573))),"ERRO"))</f>
        <v>*</v>
      </c>
      <c r="AZ573" s="156"/>
      <c r="BA573" s="340"/>
      <c r="BB573" s="172" t="str">
        <f>IFERROR(_xlfn.XLOOKUP(AI573, BS_ATIVIDADE[ATIVIDADE],BS_ATIVIDADE[UNIDADE] ), "*")</f>
        <v>*</v>
      </c>
      <c r="BC573" s="271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271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57" t="str">
        <f>IFERROR(_xlfn.XLOOKUP(AO573, BASE_MAPA!$E$2:$E$359, BASE_MAPA!$J$2:$J$359), "ERRO")</f>
        <v>ERRO</v>
      </c>
      <c r="BF573" s="269" t="str">
        <f>IF(BS_CONTROLE[[#This Row],[Responsavel pelo boletim]]=0, "-", BS_CONTROLE[[#This Row],[Responsavel pelo boletim]])</f>
        <v>-</v>
      </c>
      <c r="BG573" s="177"/>
      <c r="BH573" s="346"/>
      <c r="BI573" s="347"/>
      <c r="BJ573" s="348"/>
      <c r="BK573" s="341"/>
      <c r="BL573" s="177"/>
      <c r="BM573" s="173"/>
      <c r="BN573" s="173"/>
      <c r="BO573" s="203"/>
      <c r="BP573" s="341"/>
      <c r="BQ573" s="12" t="str">
        <f>IF(AND(BR573&lt;1,BS573&lt;1),"Produção e Intervalo",IF(BR573&lt;1,"Intervalo",IF(BS573&lt;1,"Produção","Aderente")))</f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12" t="str">
        <f>IF(BN573="","",SUBSTITUTE(BM573," ","")&amp;SUBSTITUTE(BN573," ",""))</f>
        <v/>
      </c>
    </row>
    <row r="574" spans="1:72">
      <c r="A574" s="161" t="str">
        <f>D575&amp;B574</f>
        <v/>
      </c>
      <c r="B574" s="162"/>
      <c r="C574" s="342" t="str">
        <f>IF(BS_CONTROLE[[#This Row],[DATA]]="","",WEEKNUM(BS_CONTROLE[[#This Row],[DATA]]))</f>
        <v/>
      </c>
      <c r="D574" s="205"/>
      <c r="E574" s="343"/>
      <c r="F574" s="166"/>
      <c r="G574" s="154" t="str">
        <f>IF(D574="","*",VLOOKUP(F574,BS_ATIVIDADE[#All],3,FALSE))</f>
        <v>*</v>
      </c>
      <c r="H574" s="158"/>
      <c r="I574" s="158"/>
      <c r="J574" s="219"/>
      <c r="K574" s="219"/>
      <c r="L574" s="171"/>
      <c r="M574" s="19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9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58"/>
      <c r="P574" s="158"/>
      <c r="Q574" s="171"/>
      <c r="R574" s="10" t="str">
        <f>IFERROR(_xlfn.XLOOKUP(F574, BS_ATIVIDADE[ATIVIDADE],BS_ATIVIDADE[UNIDADE] ), "*")</f>
        <v>*</v>
      </c>
      <c r="S574" s="1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55" t="str">
        <f>IFERROR(_xlfn.XLOOKUP(J574, BASE_MAPA!$E$2:$E$359, BASE_MAPA!$J$2:$J$359), "ERRO")</f>
        <v>ERRO</v>
      </c>
      <c r="V574" s="282"/>
      <c r="W574" s="335"/>
      <c r="X574" s="205"/>
      <c r="Y574" s="173"/>
      <c r="Z574" s="173"/>
      <c r="AA574" s="171"/>
      <c r="AB574" s="70"/>
      <c r="AC574" s="156"/>
      <c r="AD574" s="158"/>
      <c r="AE574" s="171"/>
      <c r="AF574" s="171"/>
      <c r="AG574" s="171"/>
      <c r="AH574" s="174"/>
      <c r="AI574" s="166" t="str">
        <f>IF(BS_CONTROLE[[#This Row],[Atividade]]=0, "-", BS_CONTROLE[[#This Row],[Atividade]])</f>
        <v>-</v>
      </c>
      <c r="AJ574" s="9" t="str">
        <f>IF(D574="","*",VLOOKUP(AI574,BS_ATIVIDADE[#Data],3,FALSE))</f>
        <v>*</v>
      </c>
      <c r="AK574" s="283" t="str">
        <f>IF(BS_CONTROLE[[#This Row],[Local - Partida]]=0, "-", BS_CONTROLE[[#This Row],[Local - Partida]])</f>
        <v>-</v>
      </c>
      <c r="AL574" s="283" t="str">
        <f>IF(BS_CONTROLE[[#This Row],[Local - Encerramento]]=0, "-", BS_CONTROLE[[#This Row],[Local - Encerramento]])</f>
        <v>-</v>
      </c>
      <c r="AM574" s="283" t="str">
        <f>IF(BS_CONTROLE[[#This Row],[Entre - Estações]]=0, "-", BS_CONTROLE[[#This Row],[Entre - Estações]])</f>
        <v>-</v>
      </c>
      <c r="AN574" s="283" t="str">
        <f>IF(BS_CONTROLE[[#This Row],[SB]]=0, "-", BS_CONTROLE[[#This Row],[SB]])</f>
        <v>-</v>
      </c>
      <c r="AO574" s="267" t="str">
        <f>IF(BS_CONTROLE[[#This Row],[SUB]]=0, "-", BS_CONTROLE[[#This Row],[SUB]])</f>
        <v>-</v>
      </c>
      <c r="AP574" s="268" t="str">
        <f>IF(BS_CONTROLE[[#This Row],[KM - Inicio]]=0, "-", BS_CONTROLE[[#This Row],[KM - Inicio]])</f>
        <v>-</v>
      </c>
      <c r="AQ574" s="268" t="str">
        <f>IF(BS_CONTROLE[[#This Row],[KM - Fim]]=0, "-", BS_CONTROLE[[#This Row],[KM - Fim]])</f>
        <v>-</v>
      </c>
      <c r="AR574" s="284"/>
      <c r="AS574" s="284"/>
      <c r="AT574" s="284"/>
      <c r="AU574" s="344"/>
      <c r="AV574" s="344"/>
      <c r="AW574" s="344"/>
      <c r="AX574" s="345"/>
      <c r="AY574" s="288" t="str">
        <f>IF(D574="","*",IFERROR(IF(ISODD(COUNT(AS574:AX574)),"ERRO",SUM((AT574-AS574),(AV574-AU574),(AX574-AW574))),"ERRO"))</f>
        <v>*</v>
      </c>
      <c r="AZ574" s="156"/>
      <c r="BA574" s="340"/>
      <c r="BB574" s="172" t="str">
        <f>IFERROR(_xlfn.XLOOKUP(AI574, BS_ATIVIDADE[ATIVIDADE],BS_ATIVIDADE[UNIDADE] ), "*")</f>
        <v>*</v>
      </c>
      <c r="BC574" s="271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271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57" t="str">
        <f>IFERROR(_xlfn.XLOOKUP(AO574, BASE_MAPA!$E$2:$E$359, BASE_MAPA!$J$2:$J$359), "ERRO")</f>
        <v>ERRO</v>
      </c>
      <c r="BF574" s="269" t="str">
        <f>IF(BS_CONTROLE[[#This Row],[Responsavel pelo boletim]]=0, "-", BS_CONTROLE[[#This Row],[Responsavel pelo boletim]])</f>
        <v>-</v>
      </c>
      <c r="BG574" s="177"/>
      <c r="BH574" s="346"/>
      <c r="BI574" s="347"/>
      <c r="BJ574" s="348"/>
      <c r="BK574" s="341"/>
      <c r="BL574" s="177"/>
      <c r="BM574" s="173"/>
      <c r="BN574" s="173"/>
      <c r="BO574" s="203"/>
      <c r="BP574" s="341"/>
      <c r="BQ574" s="12" t="str">
        <f>IF(AND(BR574&lt;1,BS574&lt;1),"Produção e Intervalo",IF(BR574&lt;1,"Intervalo",IF(BS574&lt;1,"Produção","Aderente")))</f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12" t="str">
        <f>IF(BN574="","",SUBSTITUTE(BM574," ","")&amp;SUBSTITUTE(BN574," ",""))</f>
        <v/>
      </c>
    </row>
    <row r="575" spans="1:72">
      <c r="A575" s="161" t="str">
        <f>D576&amp;B575</f>
        <v/>
      </c>
      <c r="B575" s="162"/>
      <c r="C575" s="342" t="str">
        <f>IF(BS_CONTROLE[[#This Row],[DATA]]="","",WEEKNUM(BS_CONTROLE[[#This Row],[DATA]]))</f>
        <v/>
      </c>
      <c r="D575" s="205"/>
      <c r="E575" s="343"/>
      <c r="F575" s="166"/>
      <c r="G575" s="154" t="str">
        <f>IF(D575="","*",VLOOKUP(F575,BS_ATIVIDADE[#All],3,FALSE))</f>
        <v>*</v>
      </c>
      <c r="H575" s="158"/>
      <c r="I575" s="158"/>
      <c r="J575" s="219"/>
      <c r="K575" s="219"/>
      <c r="L575" s="171"/>
      <c r="M575" s="19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9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58"/>
      <c r="P575" s="158"/>
      <c r="Q575" s="171"/>
      <c r="R575" s="10" t="str">
        <f>IFERROR(_xlfn.XLOOKUP(F575, BS_ATIVIDADE[ATIVIDADE],BS_ATIVIDADE[UNIDADE] ), "*")</f>
        <v>*</v>
      </c>
      <c r="S575" s="1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55" t="str">
        <f>IFERROR(_xlfn.XLOOKUP(J575, BASE_MAPA!$E$2:$E$359, BASE_MAPA!$J$2:$J$359), "ERRO")</f>
        <v>ERRO</v>
      </c>
      <c r="V575" s="282"/>
      <c r="W575" s="335"/>
      <c r="X575" s="205"/>
      <c r="Y575" s="173"/>
      <c r="Z575" s="173"/>
      <c r="AA575" s="171"/>
      <c r="AB575" s="70"/>
      <c r="AC575" s="156"/>
      <c r="AD575" s="158"/>
      <c r="AE575" s="171"/>
      <c r="AF575" s="171"/>
      <c r="AG575" s="171"/>
      <c r="AH575" s="174"/>
      <c r="AI575" s="166" t="str">
        <f>IF(BS_CONTROLE[[#This Row],[Atividade]]=0, "-", BS_CONTROLE[[#This Row],[Atividade]])</f>
        <v>-</v>
      </c>
      <c r="AJ575" s="9" t="str">
        <f>IF(D575="","*",VLOOKUP(AI575,BS_ATIVIDADE[#Data],3,FALSE))</f>
        <v>*</v>
      </c>
      <c r="AK575" s="283" t="str">
        <f>IF(BS_CONTROLE[[#This Row],[Local - Partida]]=0, "-", BS_CONTROLE[[#This Row],[Local - Partida]])</f>
        <v>-</v>
      </c>
      <c r="AL575" s="283" t="str">
        <f>IF(BS_CONTROLE[[#This Row],[Local - Encerramento]]=0, "-", BS_CONTROLE[[#This Row],[Local - Encerramento]])</f>
        <v>-</v>
      </c>
      <c r="AM575" s="283" t="str">
        <f>IF(BS_CONTROLE[[#This Row],[Entre - Estações]]=0, "-", BS_CONTROLE[[#This Row],[Entre - Estações]])</f>
        <v>-</v>
      </c>
      <c r="AN575" s="283" t="str">
        <f>IF(BS_CONTROLE[[#This Row],[SB]]=0, "-", BS_CONTROLE[[#This Row],[SB]])</f>
        <v>-</v>
      </c>
      <c r="AO575" s="267" t="str">
        <f>IF(BS_CONTROLE[[#This Row],[SUB]]=0, "-", BS_CONTROLE[[#This Row],[SUB]])</f>
        <v>-</v>
      </c>
      <c r="AP575" s="268" t="str">
        <f>IF(BS_CONTROLE[[#This Row],[KM - Inicio]]=0, "-", BS_CONTROLE[[#This Row],[KM - Inicio]])</f>
        <v>-</v>
      </c>
      <c r="AQ575" s="268" t="str">
        <f>IF(BS_CONTROLE[[#This Row],[KM - Fim]]=0, "-", BS_CONTROLE[[#This Row],[KM - Fim]])</f>
        <v>-</v>
      </c>
      <c r="AR575" s="284"/>
      <c r="AS575" s="284"/>
      <c r="AT575" s="284"/>
      <c r="AU575" s="344"/>
      <c r="AV575" s="344"/>
      <c r="AW575" s="344"/>
      <c r="AX575" s="345"/>
      <c r="AY575" s="288" t="str">
        <f>IF(D575="","*",IFERROR(IF(ISODD(COUNT(AS575:AX575)),"ERRO",SUM((AT575-AS575),(AV575-AU575),(AX575-AW575))),"ERRO"))</f>
        <v>*</v>
      </c>
      <c r="AZ575" s="156"/>
      <c r="BA575" s="340"/>
      <c r="BB575" s="172" t="str">
        <f>IFERROR(_xlfn.XLOOKUP(AI575, BS_ATIVIDADE[ATIVIDADE],BS_ATIVIDADE[UNIDADE] ), "*")</f>
        <v>*</v>
      </c>
      <c r="BC575" s="271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271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57" t="str">
        <f>IFERROR(_xlfn.XLOOKUP(AO575, BASE_MAPA!$E$2:$E$359, BASE_MAPA!$J$2:$J$359), "ERRO")</f>
        <v>ERRO</v>
      </c>
      <c r="BF575" s="269" t="str">
        <f>IF(BS_CONTROLE[[#This Row],[Responsavel pelo boletim]]=0, "-", BS_CONTROLE[[#This Row],[Responsavel pelo boletim]])</f>
        <v>-</v>
      </c>
      <c r="BG575" s="177"/>
      <c r="BH575" s="346"/>
      <c r="BI575" s="347"/>
      <c r="BJ575" s="348"/>
      <c r="BK575" s="341"/>
      <c r="BL575" s="177"/>
      <c r="BM575" s="173"/>
      <c r="BN575" s="173"/>
      <c r="BO575" s="203"/>
      <c r="BP575" s="341"/>
      <c r="BQ575" s="12" t="str">
        <f>IF(AND(BR575&lt;1,BS575&lt;1),"Produção e Intervalo",IF(BR575&lt;1,"Intervalo",IF(BS575&lt;1,"Produção","Aderente")))</f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12" t="str">
        <f>IF(BN575="","",SUBSTITUTE(BM575," ","")&amp;SUBSTITUTE(BN575," ",""))</f>
        <v/>
      </c>
    </row>
    <row r="576" spans="1:72">
      <c r="A576" s="161" t="str">
        <f>D577&amp;B576</f>
        <v/>
      </c>
      <c r="B576" s="162"/>
      <c r="C576" s="342" t="str">
        <f>IF(BS_CONTROLE[[#This Row],[DATA]]="","",WEEKNUM(BS_CONTROLE[[#This Row],[DATA]]))</f>
        <v/>
      </c>
      <c r="D576" s="205"/>
      <c r="E576" s="343"/>
      <c r="F576" s="166"/>
      <c r="G576" s="154" t="str">
        <f>IF(D576="","*",VLOOKUP(F576,BS_ATIVIDADE[#All],3,FALSE))</f>
        <v>*</v>
      </c>
      <c r="H576" s="158"/>
      <c r="I576" s="158"/>
      <c r="J576" s="219"/>
      <c r="K576" s="219"/>
      <c r="L576" s="171"/>
      <c r="M576" s="19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58"/>
      <c r="P576" s="158"/>
      <c r="Q576" s="171"/>
      <c r="R576" s="10" t="str">
        <f>IFERROR(_xlfn.XLOOKUP(F576, BS_ATIVIDADE[ATIVIDADE],BS_ATIVIDADE[UNIDADE] ), "*")</f>
        <v>*</v>
      </c>
      <c r="S576" s="1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55" t="str">
        <f>IFERROR(_xlfn.XLOOKUP(J576, BASE_MAPA!$E$2:$E$359, BASE_MAPA!$J$2:$J$359), "ERRO")</f>
        <v>ERRO</v>
      </c>
      <c r="V576" s="282"/>
      <c r="W576" s="335"/>
      <c r="X576" s="205"/>
      <c r="Y576" s="173"/>
      <c r="Z576" s="173"/>
      <c r="AA576" s="171"/>
      <c r="AB576" s="70"/>
      <c r="AC576" s="156"/>
      <c r="AD576" s="158"/>
      <c r="AE576" s="171"/>
      <c r="AF576" s="171"/>
      <c r="AG576" s="171"/>
      <c r="AH576" s="174"/>
      <c r="AI576" s="166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83" t="str">
        <f>IF(BS_CONTROLE[[#This Row],[Local - Partida]]=0, "-", BS_CONTROLE[[#This Row],[Local - Partida]])</f>
        <v>-</v>
      </c>
      <c r="AL576" s="283" t="str">
        <f>IF(BS_CONTROLE[[#This Row],[Local - Encerramento]]=0, "-", BS_CONTROLE[[#This Row],[Local - Encerramento]])</f>
        <v>-</v>
      </c>
      <c r="AM576" s="283" t="str">
        <f>IF(BS_CONTROLE[[#This Row],[Entre - Estações]]=0, "-", BS_CONTROLE[[#This Row],[Entre - Estações]])</f>
        <v>-</v>
      </c>
      <c r="AN576" s="283" t="str">
        <f>IF(BS_CONTROLE[[#This Row],[SB]]=0, "-", BS_CONTROLE[[#This Row],[SB]])</f>
        <v>-</v>
      </c>
      <c r="AO576" s="267" t="str">
        <f>IF(BS_CONTROLE[[#This Row],[SUB]]=0, "-", BS_CONTROLE[[#This Row],[SUB]])</f>
        <v>-</v>
      </c>
      <c r="AP576" s="268" t="str">
        <f>IF(BS_CONTROLE[[#This Row],[KM - Inicio]]=0, "-", BS_CONTROLE[[#This Row],[KM - Inicio]])</f>
        <v>-</v>
      </c>
      <c r="AQ576" s="268" t="str">
        <f>IF(BS_CONTROLE[[#This Row],[KM - Fim]]=0, "-", BS_CONTROLE[[#This Row],[KM - Fim]])</f>
        <v>-</v>
      </c>
      <c r="AR576" s="284"/>
      <c r="AS576" s="284"/>
      <c r="AT576" s="284"/>
      <c r="AU576" s="344"/>
      <c r="AV576" s="344"/>
      <c r="AW576" s="344"/>
      <c r="AX576" s="345"/>
      <c r="AY576" s="288" t="str">
        <f>IF(D576="","*",IFERROR(IF(ISODD(COUNT(AS576:AX576)),"ERRO",SUM((AT576-AS576),(AV576-AU576),(AX576-AW576))),"ERRO"))</f>
        <v>*</v>
      </c>
      <c r="AZ576" s="156"/>
      <c r="BA576" s="340"/>
      <c r="BB576" s="172" t="str">
        <f>IFERROR(_xlfn.XLOOKUP(AI576, BS_ATIVIDADE[ATIVIDADE],BS_ATIVIDADE[UNIDADE] ), "*")</f>
        <v>*</v>
      </c>
      <c r="BC576" s="271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271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57" t="str">
        <f>IFERROR(_xlfn.XLOOKUP(AO576, BASE_MAPA!$E$2:$E$359, BASE_MAPA!$J$2:$J$359), "ERRO")</f>
        <v>ERRO</v>
      </c>
      <c r="BF576" s="269" t="str">
        <f>IF(BS_CONTROLE[[#This Row],[Responsavel pelo boletim]]=0, "-", BS_CONTROLE[[#This Row],[Responsavel pelo boletim]])</f>
        <v>-</v>
      </c>
      <c r="BG576" s="177"/>
      <c r="BH576" s="346"/>
      <c r="BI576" s="347"/>
      <c r="BJ576" s="348"/>
      <c r="BK576" s="341"/>
      <c r="BL576" s="177"/>
      <c r="BM576" s="173"/>
      <c r="BN576" s="173"/>
      <c r="BO576" s="203"/>
      <c r="BP576" s="341"/>
      <c r="BQ576" s="12" t="str">
        <f>IF(AND(BR576&lt;1,BS576&lt;1),"Produção e Intervalo",IF(BR576&lt;1,"Intervalo",IF(BS576&lt;1,"Produção","Aderente")))</f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12" t="str">
        <f>IF(BN576="","",SUBSTITUTE(BM576," ","")&amp;SUBSTITUTE(BN576," ",""))</f>
        <v/>
      </c>
    </row>
    <row r="577" spans="1:72">
      <c r="A577" s="161" t="str">
        <f>D578&amp;B577</f>
        <v/>
      </c>
      <c r="B577" s="162"/>
      <c r="C577" s="342" t="str">
        <f>IF(BS_CONTROLE[[#This Row],[DATA]]="","",WEEKNUM(BS_CONTROLE[[#This Row],[DATA]]))</f>
        <v/>
      </c>
      <c r="D577" s="205"/>
      <c r="E577" s="343"/>
      <c r="F577" s="166"/>
      <c r="G577" s="154" t="str">
        <f>IF(D577="","*",VLOOKUP(F577,BS_ATIVIDADE[#All],3,FALSE))</f>
        <v>*</v>
      </c>
      <c r="H577" s="158"/>
      <c r="I577" s="158"/>
      <c r="J577" s="219"/>
      <c r="K577" s="219"/>
      <c r="L577" s="171"/>
      <c r="M577" s="19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9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58"/>
      <c r="P577" s="158"/>
      <c r="Q577" s="171"/>
      <c r="R577" s="10" t="str">
        <f>IFERROR(_xlfn.XLOOKUP(F577, BS_ATIVIDADE[ATIVIDADE],BS_ATIVIDADE[UNIDADE] ), "*")</f>
        <v>*</v>
      </c>
      <c r="S577" s="1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55" t="str">
        <f>IFERROR(_xlfn.XLOOKUP(J577, BASE_MAPA!$E$2:$E$359, BASE_MAPA!$J$2:$J$359), "ERRO")</f>
        <v>ERRO</v>
      </c>
      <c r="V577" s="282"/>
      <c r="W577" s="335"/>
      <c r="X577" s="205"/>
      <c r="Y577" s="173"/>
      <c r="Z577" s="173"/>
      <c r="AA577" s="171"/>
      <c r="AB577" s="70"/>
      <c r="AC577" s="156"/>
      <c r="AD577" s="158"/>
      <c r="AE577" s="171"/>
      <c r="AF577" s="171"/>
      <c r="AG577" s="171"/>
      <c r="AH577" s="174"/>
      <c r="AI577" s="166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83" t="str">
        <f>IF(BS_CONTROLE[[#This Row],[Local - Partida]]=0, "-", BS_CONTROLE[[#This Row],[Local - Partida]])</f>
        <v>-</v>
      </c>
      <c r="AL577" s="283" t="str">
        <f>IF(BS_CONTROLE[[#This Row],[Local - Encerramento]]=0, "-", BS_CONTROLE[[#This Row],[Local - Encerramento]])</f>
        <v>-</v>
      </c>
      <c r="AM577" s="283" t="str">
        <f>IF(BS_CONTROLE[[#This Row],[Entre - Estações]]=0, "-", BS_CONTROLE[[#This Row],[Entre - Estações]])</f>
        <v>-</v>
      </c>
      <c r="AN577" s="283" t="str">
        <f>IF(BS_CONTROLE[[#This Row],[SB]]=0, "-", BS_CONTROLE[[#This Row],[SB]])</f>
        <v>-</v>
      </c>
      <c r="AO577" s="267" t="str">
        <f>IF(BS_CONTROLE[[#This Row],[SUB]]=0, "-", BS_CONTROLE[[#This Row],[SUB]])</f>
        <v>-</v>
      </c>
      <c r="AP577" s="268" t="str">
        <f>IF(BS_CONTROLE[[#This Row],[KM - Inicio]]=0, "-", BS_CONTROLE[[#This Row],[KM - Inicio]])</f>
        <v>-</v>
      </c>
      <c r="AQ577" s="268" t="str">
        <f>IF(BS_CONTROLE[[#This Row],[KM - Fim]]=0, "-", BS_CONTROLE[[#This Row],[KM - Fim]])</f>
        <v>-</v>
      </c>
      <c r="AR577" s="284"/>
      <c r="AS577" s="284"/>
      <c r="AT577" s="284"/>
      <c r="AU577" s="344"/>
      <c r="AV577" s="344"/>
      <c r="AW577" s="344"/>
      <c r="AX577" s="345"/>
      <c r="AY577" s="288" t="str">
        <f>IF(D577="","*",IFERROR(IF(ISODD(COUNT(AS577:AX577)),"ERRO",SUM((AT577-AS577),(AV577-AU577),(AX577-AW577))),"ERRO"))</f>
        <v>*</v>
      </c>
      <c r="AZ577" s="156"/>
      <c r="BA577" s="340"/>
      <c r="BB577" s="172" t="str">
        <f>IFERROR(_xlfn.XLOOKUP(AI577, BS_ATIVIDADE[ATIVIDADE],BS_ATIVIDADE[UNIDADE] ), "*")</f>
        <v>*</v>
      </c>
      <c r="BC577" s="271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271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57" t="str">
        <f>IFERROR(_xlfn.XLOOKUP(AO577, BASE_MAPA!$E$2:$E$359, BASE_MAPA!$J$2:$J$359), "ERRO")</f>
        <v>ERRO</v>
      </c>
      <c r="BF577" s="269" t="str">
        <f>IF(BS_CONTROLE[[#This Row],[Responsavel pelo boletim]]=0, "-", BS_CONTROLE[[#This Row],[Responsavel pelo boletim]])</f>
        <v>-</v>
      </c>
      <c r="BG577" s="177"/>
      <c r="BH577" s="346"/>
      <c r="BI577" s="347"/>
      <c r="BJ577" s="348"/>
      <c r="BK577" s="341"/>
      <c r="BL577" s="177"/>
      <c r="BM577" s="173"/>
      <c r="BN577" s="173"/>
      <c r="BO577" s="203"/>
      <c r="BP577" s="341"/>
      <c r="BQ577" s="12" t="str">
        <f>IF(AND(BR577&lt;1,BS577&lt;1),"Produção e Intervalo",IF(BR577&lt;1,"Intervalo",IF(BS577&lt;1,"Produção","Aderente")))</f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12" t="str">
        <f>IF(BN577="","",SUBSTITUTE(BM577," ","")&amp;SUBSTITUTE(BN577," ",""))</f>
        <v/>
      </c>
    </row>
    <row r="578" spans="1:72">
      <c r="A578" s="161" t="str">
        <f>D579&amp;B578</f>
        <v/>
      </c>
      <c r="B578" s="162"/>
      <c r="C578" s="342" t="str">
        <f>IF(BS_CONTROLE[[#This Row],[DATA]]="","",WEEKNUM(BS_CONTROLE[[#This Row],[DATA]]))</f>
        <v/>
      </c>
      <c r="D578" s="205"/>
      <c r="E578" s="343"/>
      <c r="F578" s="166"/>
      <c r="G578" s="154" t="str">
        <f>IF(D578="","*",VLOOKUP(F578,BS_ATIVIDADE[#All],3,FALSE))</f>
        <v>*</v>
      </c>
      <c r="H578" s="158"/>
      <c r="I578" s="158"/>
      <c r="J578" s="219"/>
      <c r="K578" s="219"/>
      <c r="L578" s="171"/>
      <c r="M578" s="19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58"/>
      <c r="P578" s="158"/>
      <c r="Q578" s="171"/>
      <c r="R578" s="10" t="str">
        <f>IFERROR(_xlfn.XLOOKUP(F578, BS_ATIVIDADE[ATIVIDADE],BS_ATIVIDADE[UNIDADE] ), "*")</f>
        <v>*</v>
      </c>
      <c r="S578" s="1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55" t="str">
        <f>IFERROR(_xlfn.XLOOKUP(J578, BASE_MAPA!$E$2:$E$359, BASE_MAPA!$J$2:$J$359), "ERRO")</f>
        <v>ERRO</v>
      </c>
      <c r="V578" s="282"/>
      <c r="W578" s="335"/>
      <c r="X578" s="205"/>
      <c r="Y578" s="173"/>
      <c r="Z578" s="173"/>
      <c r="AA578" s="171"/>
      <c r="AB578" s="70"/>
      <c r="AC578" s="156"/>
      <c r="AD578" s="158"/>
      <c r="AE578" s="171"/>
      <c r="AF578" s="171"/>
      <c r="AG578" s="171"/>
      <c r="AH578" s="174"/>
      <c r="AI578" s="166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83" t="str">
        <f>IF(BS_CONTROLE[[#This Row],[Local - Partida]]=0, "-", BS_CONTROLE[[#This Row],[Local - Partida]])</f>
        <v>-</v>
      </c>
      <c r="AL578" s="283" t="str">
        <f>IF(BS_CONTROLE[[#This Row],[Local - Encerramento]]=0, "-", BS_CONTROLE[[#This Row],[Local - Encerramento]])</f>
        <v>-</v>
      </c>
      <c r="AM578" s="283" t="str">
        <f>IF(BS_CONTROLE[[#This Row],[Entre - Estações]]=0, "-", BS_CONTROLE[[#This Row],[Entre - Estações]])</f>
        <v>-</v>
      </c>
      <c r="AN578" s="283" t="str">
        <f>IF(BS_CONTROLE[[#This Row],[SB]]=0, "-", BS_CONTROLE[[#This Row],[SB]])</f>
        <v>-</v>
      </c>
      <c r="AO578" s="267" t="str">
        <f>IF(BS_CONTROLE[[#This Row],[SUB]]=0, "-", BS_CONTROLE[[#This Row],[SUB]])</f>
        <v>-</v>
      </c>
      <c r="AP578" s="268" t="str">
        <f>IF(BS_CONTROLE[[#This Row],[KM - Inicio]]=0, "-", BS_CONTROLE[[#This Row],[KM - Inicio]])</f>
        <v>-</v>
      </c>
      <c r="AQ578" s="268" t="str">
        <f>IF(BS_CONTROLE[[#This Row],[KM - Fim]]=0, "-", BS_CONTROLE[[#This Row],[KM - Fim]])</f>
        <v>-</v>
      </c>
      <c r="AR578" s="284"/>
      <c r="AS578" s="284"/>
      <c r="AT578" s="284"/>
      <c r="AU578" s="344"/>
      <c r="AV578" s="344"/>
      <c r="AW578" s="344"/>
      <c r="AX578" s="345"/>
      <c r="AY578" s="288" t="str">
        <f>IF(D578="","*",IFERROR(IF(ISODD(COUNT(AS578:AX578)),"ERRO",SUM((AT578-AS578),(AV578-AU578),(AX578-AW578))),"ERRO"))</f>
        <v>*</v>
      </c>
      <c r="AZ578" s="156"/>
      <c r="BA578" s="340"/>
      <c r="BB578" s="172" t="str">
        <f>IFERROR(_xlfn.XLOOKUP(AI578, BS_ATIVIDADE[ATIVIDADE],BS_ATIVIDADE[UNIDADE] ), "*")</f>
        <v>*</v>
      </c>
      <c r="BC578" s="271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271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57" t="str">
        <f>IFERROR(_xlfn.XLOOKUP(AO578, BASE_MAPA!$E$2:$E$359, BASE_MAPA!$J$2:$J$359), "ERRO")</f>
        <v>ERRO</v>
      </c>
      <c r="BF578" s="269" t="str">
        <f>IF(BS_CONTROLE[[#This Row],[Responsavel pelo boletim]]=0, "-", BS_CONTROLE[[#This Row],[Responsavel pelo boletim]])</f>
        <v>-</v>
      </c>
      <c r="BG578" s="177"/>
      <c r="BH578" s="346"/>
      <c r="BI578" s="347"/>
      <c r="BJ578" s="348"/>
      <c r="BK578" s="341"/>
      <c r="BL578" s="177"/>
      <c r="BM578" s="173"/>
      <c r="BN578" s="173"/>
      <c r="BO578" s="203"/>
      <c r="BP578" s="341"/>
      <c r="BQ578" s="12" t="str">
        <f>IF(AND(BR578&lt;1,BS578&lt;1),"Produção e Intervalo",IF(BR578&lt;1,"Intervalo",IF(BS578&lt;1,"Produção","Aderente")))</f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12" t="str">
        <f>IF(BN578="","",SUBSTITUTE(BM578," ","")&amp;SUBSTITUTE(BN578," ",""))</f>
        <v/>
      </c>
    </row>
    <row r="579" spans="1:72">
      <c r="A579" s="161" t="str">
        <f>D580&amp;B579</f>
        <v/>
      </c>
      <c r="B579" s="162"/>
      <c r="C579" s="342" t="str">
        <f>IF(BS_CONTROLE[[#This Row],[DATA]]="","",WEEKNUM(BS_CONTROLE[[#This Row],[DATA]]))</f>
        <v/>
      </c>
      <c r="D579" s="205"/>
      <c r="E579" s="343"/>
      <c r="F579" s="166"/>
      <c r="G579" s="154" t="str">
        <f>IF(D579="","*",VLOOKUP(F579,BS_ATIVIDADE[#All],3,FALSE))</f>
        <v>*</v>
      </c>
      <c r="H579" s="158"/>
      <c r="I579" s="158"/>
      <c r="J579" s="219"/>
      <c r="K579" s="219"/>
      <c r="L579" s="171"/>
      <c r="M579" s="19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9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58"/>
      <c r="P579" s="158"/>
      <c r="Q579" s="171"/>
      <c r="R579" s="10" t="str">
        <f>IFERROR(_xlfn.XLOOKUP(F579, BS_ATIVIDADE[ATIVIDADE],BS_ATIVIDADE[UNIDADE] ), "*")</f>
        <v>*</v>
      </c>
      <c r="S579" s="1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55" t="str">
        <f>IFERROR(_xlfn.XLOOKUP(J579, BASE_MAPA!$E$2:$E$359, BASE_MAPA!$J$2:$J$359), "ERRO")</f>
        <v>ERRO</v>
      </c>
      <c r="V579" s="282"/>
      <c r="W579" s="335"/>
      <c r="X579" s="205"/>
      <c r="Y579" s="173"/>
      <c r="Z579" s="173"/>
      <c r="AA579" s="171"/>
      <c r="AB579" s="70"/>
      <c r="AC579" s="156"/>
      <c r="AD579" s="158"/>
      <c r="AE579" s="171"/>
      <c r="AF579" s="171"/>
      <c r="AG579" s="171"/>
      <c r="AH579" s="174"/>
      <c r="AI579" s="166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83" t="str">
        <f>IF(BS_CONTROLE[[#This Row],[Local - Partida]]=0, "-", BS_CONTROLE[[#This Row],[Local - Partida]])</f>
        <v>-</v>
      </c>
      <c r="AL579" s="283" t="str">
        <f>IF(BS_CONTROLE[[#This Row],[Local - Encerramento]]=0, "-", BS_CONTROLE[[#This Row],[Local - Encerramento]])</f>
        <v>-</v>
      </c>
      <c r="AM579" s="283" t="str">
        <f>IF(BS_CONTROLE[[#This Row],[Entre - Estações]]=0, "-", BS_CONTROLE[[#This Row],[Entre - Estações]])</f>
        <v>-</v>
      </c>
      <c r="AN579" s="283" t="str">
        <f>IF(BS_CONTROLE[[#This Row],[SB]]=0, "-", BS_CONTROLE[[#This Row],[SB]])</f>
        <v>-</v>
      </c>
      <c r="AO579" s="267" t="str">
        <f>IF(BS_CONTROLE[[#This Row],[SUB]]=0, "-", BS_CONTROLE[[#This Row],[SUB]])</f>
        <v>-</v>
      </c>
      <c r="AP579" s="268" t="str">
        <f>IF(BS_CONTROLE[[#This Row],[KM - Inicio]]=0, "-", BS_CONTROLE[[#This Row],[KM - Inicio]])</f>
        <v>-</v>
      </c>
      <c r="AQ579" s="268" t="str">
        <f>IF(BS_CONTROLE[[#This Row],[KM - Fim]]=0, "-", BS_CONTROLE[[#This Row],[KM - Fim]])</f>
        <v>-</v>
      </c>
      <c r="AR579" s="284"/>
      <c r="AS579" s="284"/>
      <c r="AT579" s="284"/>
      <c r="AU579" s="344"/>
      <c r="AV579" s="344"/>
      <c r="AW579" s="344"/>
      <c r="AX579" s="345"/>
      <c r="AY579" s="288" t="str">
        <f>IF(D579="","*",IFERROR(IF(ISODD(COUNT(AS579:AX579)),"ERRO",SUM((AT579-AS579),(AV579-AU579),(AX579-AW579))),"ERRO"))</f>
        <v>*</v>
      </c>
      <c r="AZ579" s="156"/>
      <c r="BA579" s="340"/>
      <c r="BB579" s="172" t="str">
        <f>IFERROR(_xlfn.XLOOKUP(AI579, BS_ATIVIDADE[ATIVIDADE],BS_ATIVIDADE[UNIDADE] ), "*")</f>
        <v>*</v>
      </c>
      <c r="BC579" s="271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271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57" t="str">
        <f>IFERROR(_xlfn.XLOOKUP(AO579, BASE_MAPA!$E$2:$E$359, BASE_MAPA!$J$2:$J$359), "ERRO")</f>
        <v>ERRO</v>
      </c>
      <c r="BF579" s="269" t="str">
        <f>IF(BS_CONTROLE[[#This Row],[Responsavel pelo boletim]]=0, "-", BS_CONTROLE[[#This Row],[Responsavel pelo boletim]])</f>
        <v>-</v>
      </c>
      <c r="BG579" s="177"/>
      <c r="BH579" s="346"/>
      <c r="BI579" s="347"/>
      <c r="BJ579" s="348"/>
      <c r="BK579" s="341"/>
      <c r="BL579" s="177"/>
      <c r="BM579" s="173"/>
      <c r="BN579" s="173"/>
      <c r="BO579" s="203"/>
      <c r="BP579" s="341"/>
      <c r="BQ579" s="12" t="str">
        <f>IF(AND(BR579&lt;1,BS579&lt;1),"Produção e Intervalo",IF(BR579&lt;1,"Intervalo",IF(BS579&lt;1,"Produção","Aderente")))</f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12" t="str">
        <f>IF(BN579="","",SUBSTITUTE(BM579," ","")&amp;SUBSTITUTE(BN579," ",""))</f>
        <v/>
      </c>
    </row>
    <row r="580" spans="1:72">
      <c r="A580" s="161" t="str">
        <f>D581&amp;B580</f>
        <v/>
      </c>
      <c r="B580" s="162"/>
      <c r="C580" s="342" t="str">
        <f>IF(BS_CONTROLE[[#This Row],[DATA]]="","",WEEKNUM(BS_CONTROLE[[#This Row],[DATA]]))</f>
        <v/>
      </c>
      <c r="D580" s="205"/>
      <c r="E580" s="343"/>
      <c r="F580" s="166"/>
      <c r="G580" s="154" t="str">
        <f>IF(D580="","*",VLOOKUP(F580,BS_ATIVIDADE[#All],3,FALSE))</f>
        <v>*</v>
      </c>
      <c r="H580" s="158"/>
      <c r="I580" s="158"/>
      <c r="J580" s="219"/>
      <c r="K580" s="219"/>
      <c r="L580" s="171"/>
      <c r="M580" s="19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9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58"/>
      <c r="P580" s="158"/>
      <c r="Q580" s="171"/>
      <c r="R580" s="10" t="str">
        <f>IFERROR(_xlfn.XLOOKUP(F580, BS_ATIVIDADE[ATIVIDADE],BS_ATIVIDADE[UNIDADE] ), "*")</f>
        <v>*</v>
      </c>
      <c r="S580" s="1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55" t="str">
        <f>IFERROR(_xlfn.XLOOKUP(J580, BASE_MAPA!$E$2:$E$359, BASE_MAPA!$J$2:$J$359), "ERRO")</f>
        <v>ERRO</v>
      </c>
      <c r="V580" s="282"/>
      <c r="W580" s="335"/>
      <c r="X580" s="205"/>
      <c r="Y580" s="173"/>
      <c r="Z580" s="173"/>
      <c r="AA580" s="171"/>
      <c r="AB580" s="70"/>
      <c r="AC580" s="156"/>
      <c r="AD580" s="158"/>
      <c r="AE580" s="171"/>
      <c r="AF580" s="171"/>
      <c r="AG580" s="171"/>
      <c r="AH580" s="174"/>
      <c r="AI580" s="166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83" t="str">
        <f>IF(BS_CONTROLE[[#This Row],[Local - Partida]]=0, "-", BS_CONTROLE[[#This Row],[Local - Partida]])</f>
        <v>-</v>
      </c>
      <c r="AL580" s="283" t="str">
        <f>IF(BS_CONTROLE[[#This Row],[Local - Encerramento]]=0, "-", BS_CONTROLE[[#This Row],[Local - Encerramento]])</f>
        <v>-</v>
      </c>
      <c r="AM580" s="283" t="str">
        <f>IF(BS_CONTROLE[[#This Row],[Entre - Estações]]=0, "-", BS_CONTROLE[[#This Row],[Entre - Estações]])</f>
        <v>-</v>
      </c>
      <c r="AN580" s="283" t="str">
        <f>IF(BS_CONTROLE[[#This Row],[SB]]=0, "-", BS_CONTROLE[[#This Row],[SB]])</f>
        <v>-</v>
      </c>
      <c r="AO580" s="267" t="str">
        <f>IF(BS_CONTROLE[[#This Row],[SUB]]=0, "-", BS_CONTROLE[[#This Row],[SUB]])</f>
        <v>-</v>
      </c>
      <c r="AP580" s="268" t="str">
        <f>IF(BS_CONTROLE[[#This Row],[KM - Inicio]]=0, "-", BS_CONTROLE[[#This Row],[KM - Inicio]])</f>
        <v>-</v>
      </c>
      <c r="AQ580" s="268" t="str">
        <f>IF(BS_CONTROLE[[#This Row],[KM - Fim]]=0, "-", BS_CONTROLE[[#This Row],[KM - Fim]])</f>
        <v>-</v>
      </c>
      <c r="AR580" s="284"/>
      <c r="AS580" s="284"/>
      <c r="AT580" s="284"/>
      <c r="AU580" s="344"/>
      <c r="AV580" s="344"/>
      <c r="AW580" s="344"/>
      <c r="AX580" s="345"/>
      <c r="AY580" s="288" t="str">
        <f>IF(D580="","*",IFERROR(IF(ISODD(COUNT(AS580:AX580)),"ERRO",SUM((AT580-AS580),(AV580-AU580),(AX580-AW580))),"ERRO"))</f>
        <v>*</v>
      </c>
      <c r="AZ580" s="156"/>
      <c r="BA580" s="340"/>
      <c r="BB580" s="172" t="str">
        <f>IFERROR(_xlfn.XLOOKUP(AI580, BS_ATIVIDADE[ATIVIDADE],BS_ATIVIDADE[UNIDADE] ), "*")</f>
        <v>*</v>
      </c>
      <c r="BC580" s="271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271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57" t="str">
        <f>IFERROR(_xlfn.XLOOKUP(AO580, BASE_MAPA!$E$2:$E$359, BASE_MAPA!$J$2:$J$359), "ERRO")</f>
        <v>ERRO</v>
      </c>
      <c r="BF580" s="269" t="str">
        <f>IF(BS_CONTROLE[[#This Row],[Responsavel pelo boletim]]=0, "-", BS_CONTROLE[[#This Row],[Responsavel pelo boletim]])</f>
        <v>-</v>
      </c>
      <c r="BG580" s="177"/>
      <c r="BH580" s="346"/>
      <c r="BI580" s="347"/>
      <c r="BJ580" s="348"/>
      <c r="BK580" s="341"/>
      <c r="BL580" s="177"/>
      <c r="BM580" s="173"/>
      <c r="BN580" s="173"/>
      <c r="BO580" s="203"/>
      <c r="BP580" s="341"/>
      <c r="BQ580" s="12" t="str">
        <f>IF(AND(BR580&lt;1,BS580&lt;1),"Produção e Intervalo",IF(BR580&lt;1,"Intervalo",IF(BS580&lt;1,"Produção","Aderente")))</f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12" t="str">
        <f>IF(BN580="","",SUBSTITUTE(BM580," ","")&amp;SUBSTITUTE(BN580," ",""))</f>
        <v/>
      </c>
    </row>
    <row r="581" spans="1:72">
      <c r="A581" s="161" t="str">
        <f>D582&amp;B581</f>
        <v/>
      </c>
      <c r="B581" s="162"/>
      <c r="C581" s="342" t="str">
        <f>IF(BS_CONTROLE[[#This Row],[DATA]]="","",WEEKNUM(BS_CONTROLE[[#This Row],[DATA]]))</f>
        <v/>
      </c>
      <c r="D581" s="205"/>
      <c r="E581" s="343"/>
      <c r="F581" s="166"/>
      <c r="G581" s="154" t="str">
        <f>IF(D581="","*",VLOOKUP(F581,BS_ATIVIDADE[#All],3,FALSE))</f>
        <v>*</v>
      </c>
      <c r="H581" s="158"/>
      <c r="I581" s="158"/>
      <c r="J581" s="219"/>
      <c r="K581" s="219"/>
      <c r="L581" s="171"/>
      <c r="M581" s="19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9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58"/>
      <c r="P581" s="158"/>
      <c r="Q581" s="171"/>
      <c r="R581" s="10" t="str">
        <f>IFERROR(_xlfn.XLOOKUP(F581, BS_ATIVIDADE[ATIVIDADE],BS_ATIVIDADE[UNIDADE] ), "*")</f>
        <v>*</v>
      </c>
      <c r="S581" s="1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55" t="str">
        <f>IFERROR(_xlfn.XLOOKUP(J581, BASE_MAPA!$E$2:$E$359, BASE_MAPA!$J$2:$J$359), "ERRO")</f>
        <v>ERRO</v>
      </c>
      <c r="V581" s="282"/>
      <c r="W581" s="335"/>
      <c r="X581" s="205"/>
      <c r="Y581" s="173"/>
      <c r="Z581" s="173"/>
      <c r="AA581" s="171"/>
      <c r="AB581" s="70"/>
      <c r="AC581" s="156"/>
      <c r="AD581" s="158"/>
      <c r="AE581" s="171"/>
      <c r="AF581" s="171"/>
      <c r="AG581" s="171"/>
      <c r="AH581" s="174"/>
      <c r="AI581" s="166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83" t="str">
        <f>IF(BS_CONTROLE[[#This Row],[Local - Partida]]=0, "-", BS_CONTROLE[[#This Row],[Local - Partida]])</f>
        <v>-</v>
      </c>
      <c r="AL581" s="283" t="str">
        <f>IF(BS_CONTROLE[[#This Row],[Local - Encerramento]]=0, "-", BS_CONTROLE[[#This Row],[Local - Encerramento]])</f>
        <v>-</v>
      </c>
      <c r="AM581" s="283" t="str">
        <f>IF(BS_CONTROLE[[#This Row],[Entre - Estações]]=0, "-", BS_CONTROLE[[#This Row],[Entre - Estações]])</f>
        <v>-</v>
      </c>
      <c r="AN581" s="283" t="str">
        <f>IF(BS_CONTROLE[[#This Row],[SB]]=0, "-", BS_CONTROLE[[#This Row],[SB]])</f>
        <v>-</v>
      </c>
      <c r="AO581" s="267" t="str">
        <f>IF(BS_CONTROLE[[#This Row],[SUB]]=0, "-", BS_CONTROLE[[#This Row],[SUB]])</f>
        <v>-</v>
      </c>
      <c r="AP581" s="268" t="str">
        <f>IF(BS_CONTROLE[[#This Row],[KM - Inicio]]=0, "-", BS_CONTROLE[[#This Row],[KM - Inicio]])</f>
        <v>-</v>
      </c>
      <c r="AQ581" s="268" t="str">
        <f>IF(BS_CONTROLE[[#This Row],[KM - Fim]]=0, "-", BS_CONTROLE[[#This Row],[KM - Fim]])</f>
        <v>-</v>
      </c>
      <c r="AR581" s="284"/>
      <c r="AS581" s="284"/>
      <c r="AT581" s="284"/>
      <c r="AU581" s="344"/>
      <c r="AV581" s="344"/>
      <c r="AW581" s="344"/>
      <c r="AX581" s="345"/>
      <c r="AY581" s="288" t="str">
        <f>IF(D581="","*",IFERROR(IF(ISODD(COUNT(AS581:AX581)),"ERRO",SUM((AT581-AS581),(AV581-AU581),(AX581-AW581))),"ERRO"))</f>
        <v>*</v>
      </c>
      <c r="AZ581" s="156"/>
      <c r="BA581" s="340"/>
      <c r="BB581" s="172" t="str">
        <f>IFERROR(_xlfn.XLOOKUP(AI581, BS_ATIVIDADE[ATIVIDADE],BS_ATIVIDADE[UNIDADE] ), "*")</f>
        <v>*</v>
      </c>
      <c r="BC581" s="271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271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57" t="str">
        <f>IFERROR(_xlfn.XLOOKUP(AO581, BASE_MAPA!$E$2:$E$359, BASE_MAPA!$J$2:$J$359), "ERRO")</f>
        <v>ERRO</v>
      </c>
      <c r="BF581" s="269" t="str">
        <f>IF(BS_CONTROLE[[#This Row],[Responsavel pelo boletim]]=0, "-", BS_CONTROLE[[#This Row],[Responsavel pelo boletim]])</f>
        <v>-</v>
      </c>
      <c r="BG581" s="177"/>
      <c r="BH581" s="346"/>
      <c r="BI581" s="347"/>
      <c r="BJ581" s="348"/>
      <c r="BK581" s="341"/>
      <c r="BL581" s="177"/>
      <c r="BM581" s="173"/>
      <c r="BN581" s="173"/>
      <c r="BO581" s="203"/>
      <c r="BP581" s="341"/>
      <c r="BQ581" s="12" t="str">
        <f>IF(AND(BR581&lt;1,BS581&lt;1),"Produção e Intervalo",IF(BR581&lt;1,"Intervalo",IF(BS581&lt;1,"Produção","Aderente")))</f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12" t="str">
        <f>IF(BN581="","",SUBSTITUTE(BM581," ","")&amp;SUBSTITUTE(BN581," ",""))</f>
        <v/>
      </c>
    </row>
    <row r="582" spans="1:72">
      <c r="A582" s="161" t="str">
        <f>D583&amp;B582</f>
        <v/>
      </c>
      <c r="B582" s="162"/>
      <c r="C582" s="342" t="str">
        <f>IF(BS_CONTROLE[[#This Row],[DATA]]="","",WEEKNUM(BS_CONTROLE[[#This Row],[DATA]]))</f>
        <v/>
      </c>
      <c r="D582" s="205"/>
      <c r="E582" s="343"/>
      <c r="F582" s="166"/>
      <c r="G582" s="154" t="str">
        <f>IF(D582="","*",VLOOKUP(F582,BS_ATIVIDADE[#All],3,FALSE))</f>
        <v>*</v>
      </c>
      <c r="H582" s="158"/>
      <c r="I582" s="158"/>
      <c r="J582" s="219"/>
      <c r="K582" s="219"/>
      <c r="L582" s="171"/>
      <c r="M582" s="19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9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58"/>
      <c r="P582" s="158"/>
      <c r="Q582" s="171"/>
      <c r="R582" s="10" t="str">
        <f>IFERROR(_xlfn.XLOOKUP(F582, BS_ATIVIDADE[ATIVIDADE],BS_ATIVIDADE[UNIDADE] ), "*")</f>
        <v>*</v>
      </c>
      <c r="S582" s="1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55" t="str">
        <f>IFERROR(_xlfn.XLOOKUP(J582, BASE_MAPA!$E$2:$E$359, BASE_MAPA!$J$2:$J$359), "ERRO")</f>
        <v>ERRO</v>
      </c>
      <c r="V582" s="282"/>
      <c r="W582" s="335"/>
      <c r="X582" s="205"/>
      <c r="Y582" s="173"/>
      <c r="Z582" s="173"/>
      <c r="AA582" s="171"/>
      <c r="AB582" s="70"/>
      <c r="AC582" s="156"/>
      <c r="AD582" s="158"/>
      <c r="AE582" s="171"/>
      <c r="AF582" s="171"/>
      <c r="AG582" s="171"/>
      <c r="AH582" s="174"/>
      <c r="AI582" s="166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83" t="str">
        <f>IF(BS_CONTROLE[[#This Row],[Local - Partida]]=0, "-", BS_CONTROLE[[#This Row],[Local - Partida]])</f>
        <v>-</v>
      </c>
      <c r="AL582" s="283" t="str">
        <f>IF(BS_CONTROLE[[#This Row],[Local - Encerramento]]=0, "-", BS_CONTROLE[[#This Row],[Local - Encerramento]])</f>
        <v>-</v>
      </c>
      <c r="AM582" s="283" t="str">
        <f>IF(BS_CONTROLE[[#This Row],[Entre - Estações]]=0, "-", BS_CONTROLE[[#This Row],[Entre - Estações]])</f>
        <v>-</v>
      </c>
      <c r="AN582" s="283" t="str">
        <f>IF(BS_CONTROLE[[#This Row],[SB]]=0, "-", BS_CONTROLE[[#This Row],[SB]])</f>
        <v>-</v>
      </c>
      <c r="AO582" s="267" t="str">
        <f>IF(BS_CONTROLE[[#This Row],[SUB]]=0, "-", BS_CONTROLE[[#This Row],[SUB]])</f>
        <v>-</v>
      </c>
      <c r="AP582" s="268" t="str">
        <f>IF(BS_CONTROLE[[#This Row],[KM - Inicio]]=0, "-", BS_CONTROLE[[#This Row],[KM - Inicio]])</f>
        <v>-</v>
      </c>
      <c r="AQ582" s="268" t="str">
        <f>IF(BS_CONTROLE[[#This Row],[KM - Fim]]=0, "-", BS_CONTROLE[[#This Row],[KM - Fim]])</f>
        <v>-</v>
      </c>
      <c r="AR582" s="284"/>
      <c r="AS582" s="284"/>
      <c r="AT582" s="284"/>
      <c r="AU582" s="344"/>
      <c r="AV582" s="344"/>
      <c r="AW582" s="344"/>
      <c r="AX582" s="345"/>
      <c r="AY582" s="288" t="str">
        <f>IF(D582="","*",IFERROR(IF(ISODD(COUNT(AS582:AX582)),"ERRO",SUM((AT582-AS582),(AV582-AU582),(AX582-AW582))),"ERRO"))</f>
        <v>*</v>
      </c>
      <c r="AZ582" s="156"/>
      <c r="BA582" s="340"/>
      <c r="BB582" s="172" t="str">
        <f>IFERROR(_xlfn.XLOOKUP(AI582, BS_ATIVIDADE[ATIVIDADE],BS_ATIVIDADE[UNIDADE] ), "*")</f>
        <v>*</v>
      </c>
      <c r="BC582" s="271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271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57" t="str">
        <f>IFERROR(_xlfn.XLOOKUP(AO582, BASE_MAPA!$E$2:$E$359, BASE_MAPA!$J$2:$J$359), "ERRO")</f>
        <v>ERRO</v>
      </c>
      <c r="BF582" s="269" t="str">
        <f>IF(BS_CONTROLE[[#This Row],[Responsavel pelo boletim]]=0, "-", BS_CONTROLE[[#This Row],[Responsavel pelo boletim]])</f>
        <v>-</v>
      </c>
      <c r="BG582" s="177"/>
      <c r="BH582" s="346"/>
      <c r="BI582" s="347"/>
      <c r="BJ582" s="348"/>
      <c r="BK582" s="341"/>
      <c r="BL582" s="177"/>
      <c r="BM582" s="173"/>
      <c r="BN582" s="173"/>
      <c r="BO582" s="203"/>
      <c r="BP582" s="341"/>
      <c r="BQ582" s="12" t="str">
        <f>IF(AND(BR582&lt;1,BS582&lt;1),"Produção e Intervalo",IF(BR582&lt;1,"Intervalo",IF(BS582&lt;1,"Produção","Aderente")))</f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12" t="str">
        <f>IF(BN582="","",SUBSTITUTE(BM582," ","")&amp;SUBSTITUTE(BN582," ",""))</f>
        <v/>
      </c>
    </row>
    <row r="583" spans="1:72">
      <c r="A583" s="161" t="str">
        <f>D584&amp;B583</f>
        <v/>
      </c>
      <c r="B583" s="162"/>
      <c r="C583" s="342" t="str">
        <f>IF(BS_CONTROLE[[#This Row],[DATA]]="","",WEEKNUM(BS_CONTROLE[[#This Row],[DATA]]))</f>
        <v/>
      </c>
      <c r="D583" s="205"/>
      <c r="E583" s="343"/>
      <c r="F583" s="166"/>
      <c r="G583" s="154" t="str">
        <f>IF(D583="","*",VLOOKUP(F583,BS_ATIVIDADE[#All],3,FALSE))</f>
        <v>*</v>
      </c>
      <c r="H583" s="158"/>
      <c r="I583" s="158"/>
      <c r="J583" s="219"/>
      <c r="K583" s="219"/>
      <c r="L583" s="171"/>
      <c r="M583" s="19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9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58"/>
      <c r="P583" s="158"/>
      <c r="Q583" s="171"/>
      <c r="R583" s="10" t="str">
        <f>IFERROR(_xlfn.XLOOKUP(F583, BS_ATIVIDADE[ATIVIDADE],BS_ATIVIDADE[UNIDADE] ), "*")</f>
        <v>*</v>
      </c>
      <c r="S583" s="1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55" t="str">
        <f>IFERROR(_xlfn.XLOOKUP(J583, BASE_MAPA!$E$2:$E$359, BASE_MAPA!$J$2:$J$359), "ERRO")</f>
        <v>ERRO</v>
      </c>
      <c r="V583" s="282"/>
      <c r="W583" s="335"/>
      <c r="X583" s="205"/>
      <c r="Y583" s="173"/>
      <c r="Z583" s="173"/>
      <c r="AA583" s="171"/>
      <c r="AB583" s="70"/>
      <c r="AC583" s="156"/>
      <c r="AD583" s="158"/>
      <c r="AE583" s="171"/>
      <c r="AF583" s="171"/>
      <c r="AG583" s="171"/>
      <c r="AH583" s="174"/>
      <c r="AI583" s="166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83" t="str">
        <f>IF(BS_CONTROLE[[#This Row],[Local - Partida]]=0, "-", BS_CONTROLE[[#This Row],[Local - Partida]])</f>
        <v>-</v>
      </c>
      <c r="AL583" s="283" t="str">
        <f>IF(BS_CONTROLE[[#This Row],[Local - Encerramento]]=0, "-", BS_CONTROLE[[#This Row],[Local - Encerramento]])</f>
        <v>-</v>
      </c>
      <c r="AM583" s="283" t="str">
        <f>IF(BS_CONTROLE[[#This Row],[Entre - Estações]]=0, "-", BS_CONTROLE[[#This Row],[Entre - Estações]])</f>
        <v>-</v>
      </c>
      <c r="AN583" s="283" t="str">
        <f>IF(BS_CONTROLE[[#This Row],[SB]]=0, "-", BS_CONTROLE[[#This Row],[SB]])</f>
        <v>-</v>
      </c>
      <c r="AO583" s="267" t="str">
        <f>IF(BS_CONTROLE[[#This Row],[SUB]]=0, "-", BS_CONTROLE[[#This Row],[SUB]])</f>
        <v>-</v>
      </c>
      <c r="AP583" s="268" t="str">
        <f>IF(BS_CONTROLE[[#This Row],[KM - Inicio]]=0, "-", BS_CONTROLE[[#This Row],[KM - Inicio]])</f>
        <v>-</v>
      </c>
      <c r="AQ583" s="268" t="str">
        <f>IF(BS_CONTROLE[[#This Row],[KM - Fim]]=0, "-", BS_CONTROLE[[#This Row],[KM - Fim]])</f>
        <v>-</v>
      </c>
      <c r="AR583" s="284"/>
      <c r="AS583" s="284"/>
      <c r="AT583" s="284"/>
      <c r="AU583" s="344"/>
      <c r="AV583" s="344"/>
      <c r="AW583" s="344"/>
      <c r="AX583" s="345"/>
      <c r="AY583" s="288" t="str">
        <f>IF(D583="","*",IFERROR(IF(ISODD(COUNT(AS583:AX583)),"ERRO",SUM((AT583-AS583),(AV583-AU583),(AX583-AW583))),"ERRO"))</f>
        <v>*</v>
      </c>
      <c r="AZ583" s="156"/>
      <c r="BA583" s="340"/>
      <c r="BB583" s="172" t="str">
        <f>IFERROR(_xlfn.XLOOKUP(AI583, BS_ATIVIDADE[ATIVIDADE],BS_ATIVIDADE[UNIDADE] ), "*")</f>
        <v>*</v>
      </c>
      <c r="BC583" s="271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271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57" t="str">
        <f>IFERROR(_xlfn.XLOOKUP(AO583, BASE_MAPA!$E$2:$E$359, BASE_MAPA!$J$2:$J$359), "ERRO")</f>
        <v>ERRO</v>
      </c>
      <c r="BF583" s="269" t="str">
        <f>IF(BS_CONTROLE[[#This Row],[Responsavel pelo boletim]]=0, "-", BS_CONTROLE[[#This Row],[Responsavel pelo boletim]])</f>
        <v>-</v>
      </c>
      <c r="BG583" s="177"/>
      <c r="BH583" s="346"/>
      <c r="BI583" s="347"/>
      <c r="BJ583" s="348"/>
      <c r="BK583" s="341"/>
      <c r="BL583" s="177"/>
      <c r="BM583" s="173"/>
      <c r="BN583" s="173"/>
      <c r="BO583" s="203"/>
      <c r="BP583" s="341"/>
      <c r="BQ583" s="12" t="str">
        <f>IF(AND(BR583&lt;1,BS583&lt;1),"Produção e Intervalo",IF(BR583&lt;1,"Intervalo",IF(BS583&lt;1,"Produção","Aderente")))</f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12" t="str">
        <f>IF(BN583="","",SUBSTITUTE(BM583," ","")&amp;SUBSTITUTE(BN583," ",""))</f>
        <v/>
      </c>
    </row>
    <row r="584" spans="1:72">
      <c r="A584" s="161" t="str">
        <f>D585&amp;B584</f>
        <v/>
      </c>
      <c r="B584" s="162"/>
      <c r="C584" s="342" t="str">
        <f>IF(BS_CONTROLE[[#This Row],[DATA]]="","",WEEKNUM(BS_CONTROLE[[#This Row],[DATA]]))</f>
        <v/>
      </c>
      <c r="D584" s="205"/>
      <c r="E584" s="343"/>
      <c r="F584" s="166"/>
      <c r="G584" s="154" t="str">
        <f>IF(D584="","*",VLOOKUP(F584,BS_ATIVIDADE[#All],3,FALSE))</f>
        <v>*</v>
      </c>
      <c r="H584" s="158"/>
      <c r="I584" s="158"/>
      <c r="J584" s="219"/>
      <c r="K584" s="219"/>
      <c r="L584" s="171"/>
      <c r="M584" s="19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9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58"/>
      <c r="P584" s="158"/>
      <c r="Q584" s="171"/>
      <c r="R584" s="10" t="str">
        <f>IFERROR(_xlfn.XLOOKUP(F584, BS_ATIVIDADE[ATIVIDADE],BS_ATIVIDADE[UNIDADE] ), "*")</f>
        <v>*</v>
      </c>
      <c r="S584" s="1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55" t="str">
        <f>IFERROR(_xlfn.XLOOKUP(J584, BASE_MAPA!$E$2:$E$359, BASE_MAPA!$J$2:$J$359), "ERRO")</f>
        <v>ERRO</v>
      </c>
      <c r="V584" s="282"/>
      <c r="W584" s="335"/>
      <c r="X584" s="205"/>
      <c r="Y584" s="173"/>
      <c r="Z584" s="173"/>
      <c r="AA584" s="171"/>
      <c r="AB584" s="70"/>
      <c r="AC584" s="156"/>
      <c r="AD584" s="158"/>
      <c r="AE584" s="171"/>
      <c r="AF584" s="171"/>
      <c r="AG584" s="171"/>
      <c r="AH584" s="174"/>
      <c r="AI584" s="166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83" t="str">
        <f>IF(BS_CONTROLE[[#This Row],[Local - Partida]]=0, "-", BS_CONTROLE[[#This Row],[Local - Partida]])</f>
        <v>-</v>
      </c>
      <c r="AL584" s="283" t="str">
        <f>IF(BS_CONTROLE[[#This Row],[Local - Encerramento]]=0, "-", BS_CONTROLE[[#This Row],[Local - Encerramento]])</f>
        <v>-</v>
      </c>
      <c r="AM584" s="283" t="str">
        <f>IF(BS_CONTROLE[[#This Row],[Entre - Estações]]=0, "-", BS_CONTROLE[[#This Row],[Entre - Estações]])</f>
        <v>-</v>
      </c>
      <c r="AN584" s="283" t="str">
        <f>IF(BS_CONTROLE[[#This Row],[SB]]=0, "-", BS_CONTROLE[[#This Row],[SB]])</f>
        <v>-</v>
      </c>
      <c r="AO584" s="267" t="str">
        <f>IF(BS_CONTROLE[[#This Row],[SUB]]=0, "-", BS_CONTROLE[[#This Row],[SUB]])</f>
        <v>-</v>
      </c>
      <c r="AP584" s="268" t="str">
        <f>IF(BS_CONTROLE[[#This Row],[KM - Inicio]]=0, "-", BS_CONTROLE[[#This Row],[KM - Inicio]])</f>
        <v>-</v>
      </c>
      <c r="AQ584" s="268" t="str">
        <f>IF(BS_CONTROLE[[#This Row],[KM - Fim]]=0, "-", BS_CONTROLE[[#This Row],[KM - Fim]])</f>
        <v>-</v>
      </c>
      <c r="AR584" s="284"/>
      <c r="AS584" s="284"/>
      <c r="AT584" s="284"/>
      <c r="AU584" s="344"/>
      <c r="AV584" s="344"/>
      <c r="AW584" s="344"/>
      <c r="AX584" s="345"/>
      <c r="AY584" s="288" t="str">
        <f>IF(D584="","*",IFERROR(IF(ISODD(COUNT(AS584:AX584)),"ERRO",SUM((AT584-AS584),(AV584-AU584),(AX584-AW584))),"ERRO"))</f>
        <v>*</v>
      </c>
      <c r="AZ584" s="156"/>
      <c r="BA584" s="340"/>
      <c r="BB584" s="172" t="str">
        <f>IFERROR(_xlfn.XLOOKUP(AI584, BS_ATIVIDADE[ATIVIDADE],BS_ATIVIDADE[UNIDADE] ), "*")</f>
        <v>*</v>
      </c>
      <c r="BC584" s="271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271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57" t="str">
        <f>IFERROR(_xlfn.XLOOKUP(AO584, BASE_MAPA!$E$2:$E$359, BASE_MAPA!$J$2:$J$359), "ERRO")</f>
        <v>ERRO</v>
      </c>
      <c r="BF584" s="269" t="str">
        <f>IF(BS_CONTROLE[[#This Row],[Responsavel pelo boletim]]=0, "-", BS_CONTROLE[[#This Row],[Responsavel pelo boletim]])</f>
        <v>-</v>
      </c>
      <c r="BG584" s="177"/>
      <c r="BH584" s="346"/>
      <c r="BI584" s="347"/>
      <c r="BJ584" s="348"/>
      <c r="BK584" s="341"/>
      <c r="BL584" s="177"/>
      <c r="BM584" s="173"/>
      <c r="BN584" s="173"/>
      <c r="BO584" s="203"/>
      <c r="BP584" s="341"/>
      <c r="BQ584" s="12" t="str">
        <f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12" t="str">
        <f>IF(BN584="","",SUBSTITUTE(BM584," ","")&amp;SUBSTITUTE(BN584," ",""))</f>
        <v/>
      </c>
    </row>
    <row r="585" spans="1:72">
      <c r="A585" s="161" t="str">
        <f>D586&amp;B585</f>
        <v/>
      </c>
      <c r="B585" s="162"/>
      <c r="C585" s="342" t="str">
        <f>IF(BS_CONTROLE[[#This Row],[DATA]]="","",WEEKNUM(BS_CONTROLE[[#This Row],[DATA]]))</f>
        <v/>
      </c>
      <c r="D585" s="205"/>
      <c r="E585" s="343"/>
      <c r="F585" s="166"/>
      <c r="G585" s="154" t="str">
        <f>IF(D585="","*",VLOOKUP(F585,BS_ATIVIDADE[#All],3,FALSE))</f>
        <v>*</v>
      </c>
      <c r="H585" s="158"/>
      <c r="I585" s="158"/>
      <c r="J585" s="219"/>
      <c r="K585" s="219"/>
      <c r="L585" s="171"/>
      <c r="M585" s="19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9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58"/>
      <c r="P585" s="158"/>
      <c r="Q585" s="171"/>
      <c r="R585" s="10" t="str">
        <f>IFERROR(_xlfn.XLOOKUP(F585, BS_ATIVIDADE[ATIVIDADE],BS_ATIVIDADE[UNIDADE] ), "*")</f>
        <v>*</v>
      </c>
      <c r="S585" s="1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55" t="str">
        <f>IFERROR(_xlfn.XLOOKUP(J585, BASE_MAPA!$E$2:$E$359, BASE_MAPA!$J$2:$J$359), "ERRO")</f>
        <v>ERRO</v>
      </c>
      <c r="V585" s="282"/>
      <c r="W585" s="335"/>
      <c r="X585" s="205"/>
      <c r="Y585" s="173"/>
      <c r="Z585" s="173"/>
      <c r="AA585" s="171"/>
      <c r="AB585" s="70"/>
      <c r="AC585" s="156"/>
      <c r="AD585" s="158"/>
      <c r="AE585" s="171"/>
      <c r="AF585" s="171"/>
      <c r="AG585" s="171"/>
      <c r="AH585" s="174"/>
      <c r="AI585" s="166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83" t="str">
        <f>IF(BS_CONTROLE[[#This Row],[Local - Partida]]=0, "-", BS_CONTROLE[[#This Row],[Local - Partida]])</f>
        <v>-</v>
      </c>
      <c r="AL585" s="283" t="str">
        <f>IF(BS_CONTROLE[[#This Row],[Local - Encerramento]]=0, "-", BS_CONTROLE[[#This Row],[Local - Encerramento]])</f>
        <v>-</v>
      </c>
      <c r="AM585" s="283" t="str">
        <f>IF(BS_CONTROLE[[#This Row],[Entre - Estações]]=0, "-", BS_CONTROLE[[#This Row],[Entre - Estações]])</f>
        <v>-</v>
      </c>
      <c r="AN585" s="283" t="str">
        <f>IF(BS_CONTROLE[[#This Row],[SB]]=0, "-", BS_CONTROLE[[#This Row],[SB]])</f>
        <v>-</v>
      </c>
      <c r="AO585" s="267" t="str">
        <f>IF(BS_CONTROLE[[#This Row],[SUB]]=0, "-", BS_CONTROLE[[#This Row],[SUB]])</f>
        <v>-</v>
      </c>
      <c r="AP585" s="268" t="str">
        <f>IF(BS_CONTROLE[[#This Row],[KM - Inicio]]=0, "-", BS_CONTROLE[[#This Row],[KM - Inicio]])</f>
        <v>-</v>
      </c>
      <c r="AQ585" s="268" t="str">
        <f>IF(BS_CONTROLE[[#This Row],[KM - Fim]]=0, "-", BS_CONTROLE[[#This Row],[KM - Fim]])</f>
        <v>-</v>
      </c>
      <c r="AR585" s="284"/>
      <c r="AS585" s="284"/>
      <c r="AT585" s="284"/>
      <c r="AU585" s="344"/>
      <c r="AV585" s="344"/>
      <c r="AW585" s="344"/>
      <c r="AX585" s="345"/>
      <c r="AY585" s="288" t="str">
        <f>IF(D585="","*",IFERROR(IF(ISODD(COUNT(AS585:AX585)),"ERRO",SUM((AT585-AS585),(AV585-AU585),(AX585-AW585))),"ERRO"))</f>
        <v>*</v>
      </c>
      <c r="AZ585" s="156"/>
      <c r="BA585" s="340"/>
      <c r="BB585" s="172" t="str">
        <f>IFERROR(_xlfn.XLOOKUP(AI585, BS_ATIVIDADE[ATIVIDADE],BS_ATIVIDADE[UNIDADE] ), "*")</f>
        <v>*</v>
      </c>
      <c r="BC585" s="271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271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57" t="str">
        <f>IFERROR(_xlfn.XLOOKUP(AO585, BASE_MAPA!$E$2:$E$359, BASE_MAPA!$J$2:$J$359), "ERRO")</f>
        <v>ERRO</v>
      </c>
      <c r="BF585" s="269" t="str">
        <f>IF(BS_CONTROLE[[#This Row],[Responsavel pelo boletim]]=0, "-", BS_CONTROLE[[#This Row],[Responsavel pelo boletim]])</f>
        <v>-</v>
      </c>
      <c r="BG585" s="177"/>
      <c r="BH585" s="346"/>
      <c r="BI585" s="347"/>
      <c r="BJ585" s="348"/>
      <c r="BK585" s="341"/>
      <c r="BL585" s="177"/>
      <c r="BM585" s="173"/>
      <c r="BN585" s="173"/>
      <c r="BO585" s="203"/>
      <c r="BP585" s="341"/>
      <c r="BQ585" s="12" t="str">
        <f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12" t="str">
        <f>IF(BN585="","",SUBSTITUTE(BM585," ","")&amp;SUBSTITUTE(BN585," ",""))</f>
        <v/>
      </c>
    </row>
    <row r="586" spans="1:72">
      <c r="A586" s="161" t="str">
        <f>D587&amp;B586</f>
        <v/>
      </c>
      <c r="B586" s="162"/>
      <c r="C586" s="342" t="str">
        <f>IF(BS_CONTROLE[[#This Row],[DATA]]="","",WEEKNUM(BS_CONTROLE[[#This Row],[DATA]]))</f>
        <v/>
      </c>
      <c r="D586" s="205"/>
      <c r="E586" s="343"/>
      <c r="F586" s="166"/>
      <c r="G586" s="154" t="str">
        <f>IF(D586="","*",VLOOKUP(F586,BS_ATIVIDADE[#All],3,FALSE))</f>
        <v>*</v>
      </c>
      <c r="H586" s="158"/>
      <c r="I586" s="158"/>
      <c r="J586" s="219"/>
      <c r="K586" s="219"/>
      <c r="L586" s="171"/>
      <c r="M586" s="19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9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58"/>
      <c r="P586" s="158"/>
      <c r="Q586" s="171"/>
      <c r="R586" s="10" t="str">
        <f>IFERROR(_xlfn.XLOOKUP(F586, BS_ATIVIDADE[ATIVIDADE],BS_ATIVIDADE[UNIDADE] ), "*")</f>
        <v>*</v>
      </c>
      <c r="S586" s="1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55" t="str">
        <f>IFERROR(_xlfn.XLOOKUP(J586, BASE_MAPA!$E$2:$E$359, BASE_MAPA!$J$2:$J$359), "ERRO")</f>
        <v>ERRO</v>
      </c>
      <c r="V586" s="282"/>
      <c r="W586" s="335"/>
      <c r="X586" s="205"/>
      <c r="Y586" s="173"/>
      <c r="Z586" s="173"/>
      <c r="AA586" s="171"/>
      <c r="AB586" s="70"/>
      <c r="AC586" s="156"/>
      <c r="AD586" s="158"/>
      <c r="AE586" s="171"/>
      <c r="AF586" s="171"/>
      <c r="AG586" s="171"/>
      <c r="AH586" s="174"/>
      <c r="AI586" s="166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83" t="str">
        <f>IF(BS_CONTROLE[[#This Row],[Local - Partida]]=0, "-", BS_CONTROLE[[#This Row],[Local - Partida]])</f>
        <v>-</v>
      </c>
      <c r="AL586" s="283" t="str">
        <f>IF(BS_CONTROLE[[#This Row],[Local - Encerramento]]=0, "-", BS_CONTROLE[[#This Row],[Local - Encerramento]])</f>
        <v>-</v>
      </c>
      <c r="AM586" s="283" t="str">
        <f>IF(BS_CONTROLE[[#This Row],[Entre - Estações]]=0, "-", BS_CONTROLE[[#This Row],[Entre - Estações]])</f>
        <v>-</v>
      </c>
      <c r="AN586" s="283" t="str">
        <f>IF(BS_CONTROLE[[#This Row],[SB]]=0, "-", BS_CONTROLE[[#This Row],[SB]])</f>
        <v>-</v>
      </c>
      <c r="AO586" s="267" t="str">
        <f>IF(BS_CONTROLE[[#This Row],[SUB]]=0, "-", BS_CONTROLE[[#This Row],[SUB]])</f>
        <v>-</v>
      </c>
      <c r="AP586" s="268" t="str">
        <f>IF(BS_CONTROLE[[#This Row],[KM - Inicio]]=0, "-", BS_CONTROLE[[#This Row],[KM - Inicio]])</f>
        <v>-</v>
      </c>
      <c r="AQ586" s="268" t="str">
        <f>IF(BS_CONTROLE[[#This Row],[KM - Fim]]=0, "-", BS_CONTROLE[[#This Row],[KM - Fim]])</f>
        <v>-</v>
      </c>
      <c r="AR586" s="284"/>
      <c r="AS586" s="284"/>
      <c r="AT586" s="284"/>
      <c r="AU586" s="344"/>
      <c r="AV586" s="344"/>
      <c r="AW586" s="344"/>
      <c r="AX586" s="345"/>
      <c r="AY586" s="288" t="str">
        <f>IF(D586="","*",IFERROR(IF(ISODD(COUNT(AS586:AX586)),"ERRO",SUM((AT586-AS586),(AV586-AU586),(AX586-AW586))),"ERRO"))</f>
        <v>*</v>
      </c>
      <c r="AZ586" s="156"/>
      <c r="BA586" s="340"/>
      <c r="BB586" s="172" t="str">
        <f>IFERROR(_xlfn.XLOOKUP(AI586, BS_ATIVIDADE[ATIVIDADE],BS_ATIVIDADE[UNIDADE] ), "*")</f>
        <v>*</v>
      </c>
      <c r="BC586" s="271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271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57" t="str">
        <f>IFERROR(_xlfn.XLOOKUP(AO586, BASE_MAPA!$E$2:$E$359, BASE_MAPA!$J$2:$J$359), "ERRO")</f>
        <v>ERRO</v>
      </c>
      <c r="BF586" s="269" t="str">
        <f>IF(BS_CONTROLE[[#This Row],[Responsavel pelo boletim]]=0, "-", BS_CONTROLE[[#This Row],[Responsavel pelo boletim]])</f>
        <v>-</v>
      </c>
      <c r="BG586" s="177"/>
      <c r="BH586" s="346"/>
      <c r="BI586" s="347"/>
      <c r="BJ586" s="348"/>
      <c r="BK586" s="341"/>
      <c r="BL586" s="177"/>
      <c r="BM586" s="173"/>
      <c r="BN586" s="173"/>
      <c r="BO586" s="203"/>
      <c r="BP586" s="341"/>
      <c r="BQ586" s="12" t="str">
        <f>IF(AND(BR586&lt;1,BS586&lt;1),"Produção e Intervalo",IF(BR586&lt;1,"Intervalo",IF(BS586&lt;1,"Produção","Aderente")))</f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12" t="str">
        <f>IF(BN586="","",SUBSTITUTE(BM586," ","")&amp;SUBSTITUTE(BN586," ",""))</f>
        <v/>
      </c>
    </row>
    <row r="587" spans="1:72">
      <c r="A587" s="161" t="str">
        <f>D588&amp;B587</f>
        <v/>
      </c>
      <c r="B587" s="162"/>
      <c r="C587" s="342" t="str">
        <f>IF(BS_CONTROLE[[#This Row],[DATA]]="","",WEEKNUM(BS_CONTROLE[[#This Row],[DATA]]))</f>
        <v/>
      </c>
      <c r="D587" s="205"/>
      <c r="E587" s="343"/>
      <c r="F587" s="166"/>
      <c r="G587" s="154" t="str">
        <f>IF(D587="","*",VLOOKUP(F587,BS_ATIVIDADE[#All],3,FALSE))</f>
        <v>*</v>
      </c>
      <c r="H587" s="158"/>
      <c r="I587" s="158"/>
      <c r="J587" s="219"/>
      <c r="K587" s="219"/>
      <c r="L587" s="171"/>
      <c r="M587" s="19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9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58"/>
      <c r="P587" s="158"/>
      <c r="Q587" s="171"/>
      <c r="R587" s="10" t="str">
        <f>IFERROR(_xlfn.XLOOKUP(F587, BS_ATIVIDADE[ATIVIDADE],BS_ATIVIDADE[UNIDADE] ), "*")</f>
        <v>*</v>
      </c>
      <c r="S587" s="1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55" t="str">
        <f>IFERROR(_xlfn.XLOOKUP(J587, BASE_MAPA!$E$2:$E$359, BASE_MAPA!$J$2:$J$359), "ERRO")</f>
        <v>ERRO</v>
      </c>
      <c r="V587" s="282"/>
      <c r="W587" s="335"/>
      <c r="X587" s="205"/>
      <c r="Y587" s="173"/>
      <c r="Z587" s="173"/>
      <c r="AA587" s="171"/>
      <c r="AB587" s="70"/>
      <c r="AC587" s="156"/>
      <c r="AD587" s="158"/>
      <c r="AE587" s="171"/>
      <c r="AF587" s="171"/>
      <c r="AG587" s="171"/>
      <c r="AH587" s="174"/>
      <c r="AI587" s="166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83" t="str">
        <f>IF(BS_CONTROLE[[#This Row],[Local - Partida]]=0, "-", BS_CONTROLE[[#This Row],[Local - Partida]])</f>
        <v>-</v>
      </c>
      <c r="AL587" s="283" t="str">
        <f>IF(BS_CONTROLE[[#This Row],[Local - Encerramento]]=0, "-", BS_CONTROLE[[#This Row],[Local - Encerramento]])</f>
        <v>-</v>
      </c>
      <c r="AM587" s="283" t="str">
        <f>IF(BS_CONTROLE[[#This Row],[Entre - Estações]]=0, "-", BS_CONTROLE[[#This Row],[Entre - Estações]])</f>
        <v>-</v>
      </c>
      <c r="AN587" s="283" t="str">
        <f>IF(BS_CONTROLE[[#This Row],[SB]]=0, "-", BS_CONTROLE[[#This Row],[SB]])</f>
        <v>-</v>
      </c>
      <c r="AO587" s="267" t="str">
        <f>IF(BS_CONTROLE[[#This Row],[SUB]]=0, "-", BS_CONTROLE[[#This Row],[SUB]])</f>
        <v>-</v>
      </c>
      <c r="AP587" s="268" t="str">
        <f>IF(BS_CONTROLE[[#This Row],[KM - Inicio]]=0, "-", BS_CONTROLE[[#This Row],[KM - Inicio]])</f>
        <v>-</v>
      </c>
      <c r="AQ587" s="268" t="str">
        <f>IF(BS_CONTROLE[[#This Row],[KM - Fim]]=0, "-", BS_CONTROLE[[#This Row],[KM - Fim]])</f>
        <v>-</v>
      </c>
      <c r="AR587" s="284"/>
      <c r="AS587" s="284"/>
      <c r="AT587" s="284"/>
      <c r="AU587" s="344"/>
      <c r="AV587" s="344"/>
      <c r="AW587" s="344"/>
      <c r="AX587" s="345"/>
      <c r="AY587" s="288" t="str">
        <f>IF(D587="","*",IFERROR(IF(ISODD(COUNT(AS587:AX587)),"ERRO",SUM((AT587-AS587),(AV587-AU587),(AX587-AW587))),"ERRO"))</f>
        <v>*</v>
      </c>
      <c r="AZ587" s="156"/>
      <c r="BA587" s="340"/>
      <c r="BB587" s="172" t="str">
        <f>IFERROR(_xlfn.XLOOKUP(AI587, BS_ATIVIDADE[ATIVIDADE],BS_ATIVIDADE[UNIDADE] ), "*")</f>
        <v>*</v>
      </c>
      <c r="BC587" s="271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271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57" t="str">
        <f>IFERROR(_xlfn.XLOOKUP(AO587, BASE_MAPA!$E$2:$E$359, BASE_MAPA!$J$2:$J$359), "ERRO")</f>
        <v>ERRO</v>
      </c>
      <c r="BF587" s="269" t="str">
        <f>IF(BS_CONTROLE[[#This Row],[Responsavel pelo boletim]]=0, "-", BS_CONTROLE[[#This Row],[Responsavel pelo boletim]])</f>
        <v>-</v>
      </c>
      <c r="BG587" s="177"/>
      <c r="BH587" s="346"/>
      <c r="BI587" s="347"/>
      <c r="BJ587" s="348"/>
      <c r="BK587" s="341"/>
      <c r="BL587" s="177"/>
      <c r="BM587" s="173"/>
      <c r="BN587" s="173"/>
      <c r="BO587" s="203"/>
      <c r="BP587" s="341"/>
      <c r="BQ587" s="12" t="str">
        <f>IF(AND(BR587&lt;1,BS587&lt;1),"Produção e Intervalo",IF(BR587&lt;1,"Intervalo",IF(BS587&lt;1,"Produção","Aderente")))</f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12" t="str">
        <f>IF(BN587="","",SUBSTITUTE(BM587," ","")&amp;SUBSTITUTE(BN587," ",""))</f>
        <v/>
      </c>
    </row>
    <row r="588" spans="1:72">
      <c r="A588" s="161" t="str">
        <f>D589&amp;B588</f>
        <v/>
      </c>
      <c r="B588" s="162"/>
      <c r="C588" s="342" t="str">
        <f>IF(BS_CONTROLE[[#This Row],[DATA]]="","",WEEKNUM(BS_CONTROLE[[#This Row],[DATA]]))</f>
        <v/>
      </c>
      <c r="D588" s="205"/>
      <c r="E588" s="343"/>
      <c r="F588" s="166"/>
      <c r="G588" s="154" t="str">
        <f>IF(D588="","*",VLOOKUP(F588,BS_ATIVIDADE[#All],3,FALSE))</f>
        <v>*</v>
      </c>
      <c r="H588" s="158"/>
      <c r="I588" s="158"/>
      <c r="J588" s="219"/>
      <c r="K588" s="219"/>
      <c r="L588" s="171"/>
      <c r="M588" s="19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9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58"/>
      <c r="P588" s="158"/>
      <c r="Q588" s="171"/>
      <c r="R588" s="10" t="str">
        <f>IFERROR(_xlfn.XLOOKUP(F588, BS_ATIVIDADE[ATIVIDADE],BS_ATIVIDADE[UNIDADE] ), "*")</f>
        <v>*</v>
      </c>
      <c r="S588" s="1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55" t="str">
        <f>IFERROR(_xlfn.XLOOKUP(J588, BASE_MAPA!$E$2:$E$359, BASE_MAPA!$J$2:$J$359), "ERRO")</f>
        <v>ERRO</v>
      </c>
      <c r="V588" s="282"/>
      <c r="W588" s="335"/>
      <c r="X588" s="205"/>
      <c r="Y588" s="173"/>
      <c r="Z588" s="173"/>
      <c r="AA588" s="171"/>
      <c r="AB588" s="70"/>
      <c r="AC588" s="156"/>
      <c r="AD588" s="158"/>
      <c r="AE588" s="171"/>
      <c r="AF588" s="171"/>
      <c r="AG588" s="171"/>
      <c r="AH588" s="174"/>
      <c r="AI588" s="166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83" t="str">
        <f>IF(BS_CONTROLE[[#This Row],[Local - Partida]]=0, "-", BS_CONTROLE[[#This Row],[Local - Partida]])</f>
        <v>-</v>
      </c>
      <c r="AL588" s="283" t="str">
        <f>IF(BS_CONTROLE[[#This Row],[Local - Encerramento]]=0, "-", BS_CONTROLE[[#This Row],[Local - Encerramento]])</f>
        <v>-</v>
      </c>
      <c r="AM588" s="283" t="str">
        <f>IF(BS_CONTROLE[[#This Row],[Entre - Estações]]=0, "-", BS_CONTROLE[[#This Row],[Entre - Estações]])</f>
        <v>-</v>
      </c>
      <c r="AN588" s="283" t="str">
        <f>IF(BS_CONTROLE[[#This Row],[SB]]=0, "-", BS_CONTROLE[[#This Row],[SB]])</f>
        <v>-</v>
      </c>
      <c r="AO588" s="267" t="str">
        <f>IF(BS_CONTROLE[[#This Row],[SUB]]=0, "-", BS_CONTROLE[[#This Row],[SUB]])</f>
        <v>-</v>
      </c>
      <c r="AP588" s="268" t="str">
        <f>IF(BS_CONTROLE[[#This Row],[KM - Inicio]]=0, "-", BS_CONTROLE[[#This Row],[KM - Inicio]])</f>
        <v>-</v>
      </c>
      <c r="AQ588" s="268" t="str">
        <f>IF(BS_CONTROLE[[#This Row],[KM - Fim]]=0, "-", BS_CONTROLE[[#This Row],[KM - Fim]])</f>
        <v>-</v>
      </c>
      <c r="AR588" s="284"/>
      <c r="AS588" s="284"/>
      <c r="AT588" s="284"/>
      <c r="AU588" s="344"/>
      <c r="AV588" s="344"/>
      <c r="AW588" s="344"/>
      <c r="AX588" s="345"/>
      <c r="AY588" s="288" t="str">
        <f>IF(D588="","*",IFERROR(IF(ISODD(COUNT(AS588:AX588)),"ERRO",SUM((AT588-AS588),(AV588-AU588),(AX588-AW588))),"ERRO"))</f>
        <v>*</v>
      </c>
      <c r="AZ588" s="156"/>
      <c r="BA588" s="340"/>
      <c r="BB588" s="172" t="str">
        <f>IFERROR(_xlfn.XLOOKUP(AI588, BS_ATIVIDADE[ATIVIDADE],BS_ATIVIDADE[UNIDADE] ), "*")</f>
        <v>*</v>
      </c>
      <c r="BC588" s="271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271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57" t="str">
        <f>IFERROR(_xlfn.XLOOKUP(AO588, BASE_MAPA!$E$2:$E$359, BASE_MAPA!$J$2:$J$359), "ERRO")</f>
        <v>ERRO</v>
      </c>
      <c r="BF588" s="269" t="str">
        <f>IF(BS_CONTROLE[[#This Row],[Responsavel pelo boletim]]=0, "-", BS_CONTROLE[[#This Row],[Responsavel pelo boletim]])</f>
        <v>-</v>
      </c>
      <c r="BG588" s="177"/>
      <c r="BH588" s="346"/>
      <c r="BI588" s="347"/>
      <c r="BJ588" s="348"/>
      <c r="BK588" s="341"/>
      <c r="BL588" s="177"/>
      <c r="BM588" s="173"/>
      <c r="BN588" s="173"/>
      <c r="BO588" s="203"/>
      <c r="BP588" s="341"/>
      <c r="BQ588" s="12" t="str">
        <f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12" t="str">
        <f>IF(BN588="","",SUBSTITUTE(BM588," ","")&amp;SUBSTITUTE(BN588," ",""))</f>
        <v/>
      </c>
    </row>
    <row r="589" spans="1:72">
      <c r="A589" s="161" t="str">
        <f>D590&amp;B589</f>
        <v/>
      </c>
      <c r="B589" s="162"/>
      <c r="C589" s="342" t="str">
        <f>IF(BS_CONTROLE[[#This Row],[DATA]]="","",WEEKNUM(BS_CONTROLE[[#This Row],[DATA]]))</f>
        <v/>
      </c>
      <c r="D589" s="205"/>
      <c r="E589" s="343"/>
      <c r="F589" s="166"/>
      <c r="G589" s="154" t="str">
        <f>IF(D589="","*",VLOOKUP(F589,BS_ATIVIDADE[#All],3,FALSE))</f>
        <v>*</v>
      </c>
      <c r="H589" s="158"/>
      <c r="I589" s="158"/>
      <c r="J589" s="219"/>
      <c r="K589" s="219"/>
      <c r="L589" s="171"/>
      <c r="M589" s="19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9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58"/>
      <c r="P589" s="158"/>
      <c r="Q589" s="171"/>
      <c r="R589" s="10" t="str">
        <f>IFERROR(_xlfn.XLOOKUP(F589, BS_ATIVIDADE[ATIVIDADE],BS_ATIVIDADE[UNIDADE] ), "*")</f>
        <v>*</v>
      </c>
      <c r="S589" s="1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55" t="str">
        <f>IFERROR(_xlfn.XLOOKUP(J589, BASE_MAPA!$E$2:$E$359, BASE_MAPA!$J$2:$J$359), "ERRO")</f>
        <v>ERRO</v>
      </c>
      <c r="V589" s="282"/>
      <c r="W589" s="335"/>
      <c r="X589" s="205"/>
      <c r="Y589" s="173"/>
      <c r="Z589" s="173"/>
      <c r="AA589" s="171"/>
      <c r="AB589" s="70"/>
      <c r="AC589" s="156"/>
      <c r="AD589" s="158"/>
      <c r="AE589" s="171"/>
      <c r="AF589" s="171"/>
      <c r="AG589" s="171"/>
      <c r="AH589" s="174"/>
      <c r="AI589" s="166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83" t="str">
        <f>IF(BS_CONTROLE[[#This Row],[Local - Partida]]=0, "-", BS_CONTROLE[[#This Row],[Local - Partida]])</f>
        <v>-</v>
      </c>
      <c r="AL589" s="283" t="str">
        <f>IF(BS_CONTROLE[[#This Row],[Local - Encerramento]]=0, "-", BS_CONTROLE[[#This Row],[Local - Encerramento]])</f>
        <v>-</v>
      </c>
      <c r="AM589" s="283" t="str">
        <f>IF(BS_CONTROLE[[#This Row],[Entre - Estações]]=0, "-", BS_CONTROLE[[#This Row],[Entre - Estações]])</f>
        <v>-</v>
      </c>
      <c r="AN589" s="283" t="str">
        <f>IF(BS_CONTROLE[[#This Row],[SB]]=0, "-", BS_CONTROLE[[#This Row],[SB]])</f>
        <v>-</v>
      </c>
      <c r="AO589" s="267" t="str">
        <f>IF(BS_CONTROLE[[#This Row],[SUB]]=0, "-", BS_CONTROLE[[#This Row],[SUB]])</f>
        <v>-</v>
      </c>
      <c r="AP589" s="268" t="str">
        <f>IF(BS_CONTROLE[[#This Row],[KM - Inicio]]=0, "-", BS_CONTROLE[[#This Row],[KM - Inicio]])</f>
        <v>-</v>
      </c>
      <c r="AQ589" s="268" t="str">
        <f>IF(BS_CONTROLE[[#This Row],[KM - Fim]]=0, "-", BS_CONTROLE[[#This Row],[KM - Fim]])</f>
        <v>-</v>
      </c>
      <c r="AR589" s="284"/>
      <c r="AS589" s="284"/>
      <c r="AT589" s="284"/>
      <c r="AU589" s="344"/>
      <c r="AV589" s="344"/>
      <c r="AW589" s="344"/>
      <c r="AX589" s="345"/>
      <c r="AY589" s="288" t="str">
        <f>IF(D589="","*",IFERROR(IF(ISODD(COUNT(AS589:AX589)),"ERRO",SUM((AT589-AS589),(AV589-AU589),(AX589-AW589))),"ERRO"))</f>
        <v>*</v>
      </c>
      <c r="AZ589" s="156"/>
      <c r="BA589" s="340"/>
      <c r="BB589" s="172" t="str">
        <f>IFERROR(_xlfn.XLOOKUP(AI589, BS_ATIVIDADE[ATIVIDADE],BS_ATIVIDADE[UNIDADE] ), "*")</f>
        <v>*</v>
      </c>
      <c r="BC589" s="271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271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57" t="str">
        <f>IFERROR(_xlfn.XLOOKUP(AO589, BASE_MAPA!$E$2:$E$359, BASE_MAPA!$J$2:$J$359), "ERRO")</f>
        <v>ERRO</v>
      </c>
      <c r="BF589" s="269" t="str">
        <f>IF(BS_CONTROLE[[#This Row],[Responsavel pelo boletim]]=0, "-", BS_CONTROLE[[#This Row],[Responsavel pelo boletim]])</f>
        <v>-</v>
      </c>
      <c r="BG589" s="177"/>
      <c r="BH589" s="346"/>
      <c r="BI589" s="347"/>
      <c r="BJ589" s="348"/>
      <c r="BK589" s="341"/>
      <c r="BL589" s="177"/>
      <c r="BM589" s="173"/>
      <c r="BN589" s="173"/>
      <c r="BO589" s="203"/>
      <c r="BP589" s="341"/>
      <c r="BQ589" s="12" t="str">
        <f>IF(AND(BR589&lt;1,BS589&lt;1),"Produção e Intervalo",IF(BR589&lt;1,"Intervalo",IF(BS589&lt;1,"Produção","Aderente")))</f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12" t="str">
        <f>IF(BN589="","",SUBSTITUTE(BM589," ","")&amp;SUBSTITUTE(BN589," ",""))</f>
        <v/>
      </c>
    </row>
    <row r="590" spans="1:72">
      <c r="A590" s="161" t="str">
        <f>D591&amp;B590</f>
        <v/>
      </c>
      <c r="B590" s="162"/>
      <c r="C590" s="342" t="str">
        <f>IF(BS_CONTROLE[[#This Row],[DATA]]="","",WEEKNUM(BS_CONTROLE[[#This Row],[DATA]]))</f>
        <v/>
      </c>
      <c r="D590" s="205"/>
      <c r="E590" s="343"/>
      <c r="F590" s="166"/>
      <c r="G590" s="154" t="str">
        <f>IF(D590="","*",VLOOKUP(F590,BS_ATIVIDADE[#All],3,FALSE))</f>
        <v>*</v>
      </c>
      <c r="H590" s="158"/>
      <c r="I590" s="158"/>
      <c r="J590" s="219"/>
      <c r="K590" s="219"/>
      <c r="L590" s="171"/>
      <c r="M590" s="19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58"/>
      <c r="P590" s="158"/>
      <c r="Q590" s="171"/>
      <c r="R590" s="10" t="str">
        <f>IFERROR(_xlfn.XLOOKUP(F590, BS_ATIVIDADE[ATIVIDADE],BS_ATIVIDADE[UNIDADE] ), "*")</f>
        <v>*</v>
      </c>
      <c r="S590" s="1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55" t="str">
        <f>IFERROR(_xlfn.XLOOKUP(J590, BASE_MAPA!$E$2:$E$359, BASE_MAPA!$J$2:$J$359), "ERRO")</f>
        <v>ERRO</v>
      </c>
      <c r="V590" s="282"/>
      <c r="W590" s="335"/>
      <c r="X590" s="205"/>
      <c r="Y590" s="173"/>
      <c r="Z590" s="173"/>
      <c r="AA590" s="171"/>
      <c r="AB590" s="70"/>
      <c r="AC590" s="156"/>
      <c r="AD590" s="158"/>
      <c r="AE590" s="171"/>
      <c r="AF590" s="171"/>
      <c r="AG590" s="171"/>
      <c r="AH590" s="174"/>
      <c r="AI590" s="166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83" t="str">
        <f>IF(BS_CONTROLE[[#This Row],[Local - Partida]]=0, "-", BS_CONTROLE[[#This Row],[Local - Partida]])</f>
        <v>-</v>
      </c>
      <c r="AL590" s="283" t="str">
        <f>IF(BS_CONTROLE[[#This Row],[Local - Encerramento]]=0, "-", BS_CONTROLE[[#This Row],[Local - Encerramento]])</f>
        <v>-</v>
      </c>
      <c r="AM590" s="283" t="str">
        <f>IF(BS_CONTROLE[[#This Row],[Entre - Estações]]=0, "-", BS_CONTROLE[[#This Row],[Entre - Estações]])</f>
        <v>-</v>
      </c>
      <c r="AN590" s="283" t="str">
        <f>IF(BS_CONTROLE[[#This Row],[SB]]=0, "-", BS_CONTROLE[[#This Row],[SB]])</f>
        <v>-</v>
      </c>
      <c r="AO590" s="267" t="str">
        <f>IF(BS_CONTROLE[[#This Row],[SUB]]=0, "-", BS_CONTROLE[[#This Row],[SUB]])</f>
        <v>-</v>
      </c>
      <c r="AP590" s="268" t="str">
        <f>IF(BS_CONTROLE[[#This Row],[KM - Inicio]]=0, "-", BS_CONTROLE[[#This Row],[KM - Inicio]])</f>
        <v>-</v>
      </c>
      <c r="AQ590" s="268" t="str">
        <f>IF(BS_CONTROLE[[#This Row],[KM - Fim]]=0, "-", BS_CONTROLE[[#This Row],[KM - Fim]])</f>
        <v>-</v>
      </c>
      <c r="AR590" s="284"/>
      <c r="AS590" s="284"/>
      <c r="AT590" s="284"/>
      <c r="AU590" s="344"/>
      <c r="AV590" s="344"/>
      <c r="AW590" s="344"/>
      <c r="AX590" s="345"/>
      <c r="AY590" s="288" t="str">
        <f>IF(D590="","*",IFERROR(IF(ISODD(COUNT(AS590:AX590)),"ERRO",SUM((AT590-AS590),(AV590-AU590),(AX590-AW590))),"ERRO"))</f>
        <v>*</v>
      </c>
      <c r="AZ590" s="156"/>
      <c r="BA590" s="340"/>
      <c r="BB590" s="172" t="str">
        <f>IFERROR(_xlfn.XLOOKUP(AI590, BS_ATIVIDADE[ATIVIDADE],BS_ATIVIDADE[UNIDADE] ), "*")</f>
        <v>*</v>
      </c>
      <c r="BC590" s="271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271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57" t="str">
        <f>IFERROR(_xlfn.XLOOKUP(AO590, BASE_MAPA!$E$2:$E$359, BASE_MAPA!$J$2:$J$359), "ERRO")</f>
        <v>ERRO</v>
      </c>
      <c r="BF590" s="269" t="str">
        <f>IF(BS_CONTROLE[[#This Row],[Responsavel pelo boletim]]=0, "-", BS_CONTROLE[[#This Row],[Responsavel pelo boletim]])</f>
        <v>-</v>
      </c>
      <c r="BG590" s="177"/>
      <c r="BH590" s="346"/>
      <c r="BI590" s="347"/>
      <c r="BJ590" s="348"/>
      <c r="BK590" s="341"/>
      <c r="BL590" s="177"/>
      <c r="BM590" s="173"/>
      <c r="BN590" s="173"/>
      <c r="BO590" s="203"/>
      <c r="BP590" s="341"/>
      <c r="BQ590" s="12" t="str">
        <f>IF(AND(BR590&lt;1,BS590&lt;1),"Produção e Intervalo",IF(BR590&lt;1,"Intervalo",IF(BS590&lt;1,"Produção","Aderente")))</f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12" t="str">
        <f>IF(BN590="","",SUBSTITUTE(BM590," ","")&amp;SUBSTITUTE(BN590," ",""))</f>
        <v/>
      </c>
    </row>
    <row r="591" spans="1:72">
      <c r="A591" s="161" t="str">
        <f>D592&amp;B591</f>
        <v/>
      </c>
      <c r="B591" s="162"/>
      <c r="C591" s="342" t="str">
        <f>IF(BS_CONTROLE[[#This Row],[DATA]]="","",WEEKNUM(BS_CONTROLE[[#This Row],[DATA]]))</f>
        <v/>
      </c>
      <c r="D591" s="205"/>
      <c r="E591" s="343"/>
      <c r="F591" s="166"/>
      <c r="G591" s="154" t="str">
        <f>IF(D591="","*",VLOOKUP(F591,BS_ATIVIDADE[#All],3,FALSE))</f>
        <v>*</v>
      </c>
      <c r="H591" s="158"/>
      <c r="I591" s="158"/>
      <c r="J591" s="219"/>
      <c r="K591" s="219"/>
      <c r="L591" s="171"/>
      <c r="M591" s="19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58"/>
      <c r="P591" s="158"/>
      <c r="Q591" s="171"/>
      <c r="R591" s="10" t="str">
        <f>IFERROR(_xlfn.XLOOKUP(F591, BS_ATIVIDADE[ATIVIDADE],BS_ATIVIDADE[UNIDADE] ), "*")</f>
        <v>*</v>
      </c>
      <c r="S591" s="1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55" t="str">
        <f>IFERROR(_xlfn.XLOOKUP(J591, BASE_MAPA!$E$2:$E$359, BASE_MAPA!$J$2:$J$359), "ERRO")</f>
        <v>ERRO</v>
      </c>
      <c r="V591" s="282"/>
      <c r="W591" s="335"/>
      <c r="X591" s="205"/>
      <c r="Y591" s="173"/>
      <c r="Z591" s="173"/>
      <c r="AA591" s="171"/>
      <c r="AB591" s="70"/>
      <c r="AC591" s="156"/>
      <c r="AD591" s="158"/>
      <c r="AE591" s="171"/>
      <c r="AF591" s="171"/>
      <c r="AG591" s="171"/>
      <c r="AH591" s="174"/>
      <c r="AI591" s="166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83" t="str">
        <f>IF(BS_CONTROLE[[#This Row],[Local - Partida]]=0, "-", BS_CONTROLE[[#This Row],[Local - Partida]])</f>
        <v>-</v>
      </c>
      <c r="AL591" s="283" t="str">
        <f>IF(BS_CONTROLE[[#This Row],[Local - Encerramento]]=0, "-", BS_CONTROLE[[#This Row],[Local - Encerramento]])</f>
        <v>-</v>
      </c>
      <c r="AM591" s="283" t="str">
        <f>IF(BS_CONTROLE[[#This Row],[Entre - Estações]]=0, "-", BS_CONTROLE[[#This Row],[Entre - Estações]])</f>
        <v>-</v>
      </c>
      <c r="AN591" s="283" t="str">
        <f>IF(BS_CONTROLE[[#This Row],[SB]]=0, "-", BS_CONTROLE[[#This Row],[SB]])</f>
        <v>-</v>
      </c>
      <c r="AO591" s="267" t="str">
        <f>IF(BS_CONTROLE[[#This Row],[SUB]]=0, "-", BS_CONTROLE[[#This Row],[SUB]])</f>
        <v>-</v>
      </c>
      <c r="AP591" s="268" t="str">
        <f>IF(BS_CONTROLE[[#This Row],[KM - Inicio]]=0, "-", BS_CONTROLE[[#This Row],[KM - Inicio]])</f>
        <v>-</v>
      </c>
      <c r="AQ591" s="268" t="str">
        <f>IF(BS_CONTROLE[[#This Row],[KM - Fim]]=0, "-", BS_CONTROLE[[#This Row],[KM - Fim]])</f>
        <v>-</v>
      </c>
      <c r="AR591" s="284"/>
      <c r="AS591" s="284"/>
      <c r="AT591" s="284"/>
      <c r="AU591" s="344"/>
      <c r="AV591" s="344"/>
      <c r="AW591" s="344"/>
      <c r="AX591" s="345"/>
      <c r="AY591" s="288" t="str">
        <f>IF(D591="","*",IFERROR(IF(ISODD(COUNT(AS591:AX591)),"ERRO",SUM((AT591-AS591),(AV591-AU591),(AX591-AW591))),"ERRO"))</f>
        <v>*</v>
      </c>
      <c r="AZ591" s="156"/>
      <c r="BA591" s="340"/>
      <c r="BB591" s="172" t="str">
        <f>IFERROR(_xlfn.XLOOKUP(AI591, BS_ATIVIDADE[ATIVIDADE],BS_ATIVIDADE[UNIDADE] ), "*")</f>
        <v>*</v>
      </c>
      <c r="BC591" s="271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271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57" t="str">
        <f>IFERROR(_xlfn.XLOOKUP(AO591, BASE_MAPA!$E$2:$E$359, BASE_MAPA!$J$2:$J$359), "ERRO")</f>
        <v>ERRO</v>
      </c>
      <c r="BF591" s="269" t="str">
        <f>IF(BS_CONTROLE[[#This Row],[Responsavel pelo boletim]]=0, "-", BS_CONTROLE[[#This Row],[Responsavel pelo boletim]])</f>
        <v>-</v>
      </c>
      <c r="BG591" s="177"/>
      <c r="BH591" s="346"/>
      <c r="BI591" s="347"/>
      <c r="BJ591" s="348"/>
      <c r="BK591" s="341"/>
      <c r="BL591" s="177"/>
      <c r="BM591" s="173"/>
      <c r="BN591" s="173"/>
      <c r="BO591" s="203"/>
      <c r="BP591" s="341"/>
      <c r="BQ591" s="12" t="str">
        <f>IF(AND(BR591&lt;1,BS591&lt;1),"Produção e Intervalo",IF(BR591&lt;1,"Intervalo",IF(BS591&lt;1,"Produção","Aderente")))</f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12" t="str">
        <f>IF(BN591="","",SUBSTITUTE(BM591," ","")&amp;SUBSTITUTE(BN591," ",""))</f>
        <v/>
      </c>
    </row>
    <row r="592" spans="1:72">
      <c r="A592" s="161" t="str">
        <f>D593&amp;B592</f>
        <v/>
      </c>
      <c r="B592" s="162"/>
      <c r="C592" s="342" t="str">
        <f>IF(BS_CONTROLE[[#This Row],[DATA]]="","",WEEKNUM(BS_CONTROLE[[#This Row],[DATA]]))</f>
        <v/>
      </c>
      <c r="D592" s="205"/>
      <c r="E592" s="343"/>
      <c r="F592" s="166"/>
      <c r="G592" s="154" t="str">
        <f>IF(D592="","*",VLOOKUP(F592,BS_ATIVIDADE[#All],3,FALSE))</f>
        <v>*</v>
      </c>
      <c r="H592" s="158"/>
      <c r="I592" s="158"/>
      <c r="J592" s="219"/>
      <c r="K592" s="219"/>
      <c r="L592" s="171"/>
      <c r="M592" s="19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9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58"/>
      <c r="P592" s="158"/>
      <c r="Q592" s="171"/>
      <c r="R592" s="10" t="str">
        <f>IFERROR(_xlfn.XLOOKUP(F592, BS_ATIVIDADE[ATIVIDADE],BS_ATIVIDADE[UNIDADE] ), "*")</f>
        <v>*</v>
      </c>
      <c r="S592" s="1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55" t="str">
        <f>IFERROR(_xlfn.XLOOKUP(J592, BASE_MAPA!$E$2:$E$359, BASE_MAPA!$J$2:$J$359), "ERRO")</f>
        <v>ERRO</v>
      </c>
      <c r="V592" s="282"/>
      <c r="W592" s="335"/>
      <c r="X592" s="205"/>
      <c r="Y592" s="173"/>
      <c r="Z592" s="173"/>
      <c r="AA592" s="171"/>
      <c r="AB592" s="70"/>
      <c r="AC592" s="156"/>
      <c r="AD592" s="158"/>
      <c r="AE592" s="171"/>
      <c r="AF592" s="171"/>
      <c r="AG592" s="171"/>
      <c r="AH592" s="174"/>
      <c r="AI592" s="166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83" t="str">
        <f>IF(BS_CONTROLE[[#This Row],[Local - Partida]]=0, "-", BS_CONTROLE[[#This Row],[Local - Partida]])</f>
        <v>-</v>
      </c>
      <c r="AL592" s="283" t="str">
        <f>IF(BS_CONTROLE[[#This Row],[Local - Encerramento]]=0, "-", BS_CONTROLE[[#This Row],[Local - Encerramento]])</f>
        <v>-</v>
      </c>
      <c r="AM592" s="283" t="str">
        <f>IF(BS_CONTROLE[[#This Row],[Entre - Estações]]=0, "-", BS_CONTROLE[[#This Row],[Entre - Estações]])</f>
        <v>-</v>
      </c>
      <c r="AN592" s="283" t="str">
        <f>IF(BS_CONTROLE[[#This Row],[SB]]=0, "-", BS_CONTROLE[[#This Row],[SB]])</f>
        <v>-</v>
      </c>
      <c r="AO592" s="267" t="str">
        <f>IF(BS_CONTROLE[[#This Row],[SUB]]=0, "-", BS_CONTROLE[[#This Row],[SUB]])</f>
        <v>-</v>
      </c>
      <c r="AP592" s="268" t="str">
        <f>IF(BS_CONTROLE[[#This Row],[KM - Inicio]]=0, "-", BS_CONTROLE[[#This Row],[KM - Inicio]])</f>
        <v>-</v>
      </c>
      <c r="AQ592" s="268" t="str">
        <f>IF(BS_CONTROLE[[#This Row],[KM - Fim]]=0, "-", BS_CONTROLE[[#This Row],[KM - Fim]])</f>
        <v>-</v>
      </c>
      <c r="AR592" s="284"/>
      <c r="AS592" s="284"/>
      <c r="AT592" s="284"/>
      <c r="AU592" s="344"/>
      <c r="AV592" s="344"/>
      <c r="AW592" s="344"/>
      <c r="AX592" s="345"/>
      <c r="AY592" s="288" t="str">
        <f>IF(D592="","*",IFERROR(IF(ISODD(COUNT(AS592:AX592)),"ERRO",SUM((AT592-AS592),(AV592-AU592),(AX592-AW592))),"ERRO"))</f>
        <v>*</v>
      </c>
      <c r="AZ592" s="156"/>
      <c r="BA592" s="340"/>
      <c r="BB592" s="172" t="str">
        <f>IFERROR(_xlfn.XLOOKUP(AI592, BS_ATIVIDADE[ATIVIDADE],BS_ATIVIDADE[UNIDADE] ), "*")</f>
        <v>*</v>
      </c>
      <c r="BC592" s="271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271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57" t="str">
        <f>IFERROR(_xlfn.XLOOKUP(AO592, BASE_MAPA!$E$2:$E$359, BASE_MAPA!$J$2:$J$359), "ERRO")</f>
        <v>ERRO</v>
      </c>
      <c r="BF592" s="269" t="str">
        <f>IF(BS_CONTROLE[[#This Row],[Responsavel pelo boletim]]=0, "-", BS_CONTROLE[[#This Row],[Responsavel pelo boletim]])</f>
        <v>-</v>
      </c>
      <c r="BG592" s="177"/>
      <c r="BH592" s="346"/>
      <c r="BI592" s="347"/>
      <c r="BJ592" s="348"/>
      <c r="BK592" s="341"/>
      <c r="BL592" s="177"/>
      <c r="BM592" s="173"/>
      <c r="BN592" s="173"/>
      <c r="BO592" s="203"/>
      <c r="BP592" s="341"/>
      <c r="BQ592" s="12" t="str">
        <f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12" t="str">
        <f>IF(BN592="","",SUBSTITUTE(BM592," ","")&amp;SUBSTITUTE(BN592," ",""))</f>
        <v/>
      </c>
    </row>
    <row r="593" spans="1:72">
      <c r="A593" s="161" t="str">
        <f>D594&amp;B593</f>
        <v/>
      </c>
      <c r="B593" s="162"/>
      <c r="C593" s="342" t="str">
        <f>IF(BS_CONTROLE[[#This Row],[DATA]]="","",WEEKNUM(BS_CONTROLE[[#This Row],[DATA]]))</f>
        <v/>
      </c>
      <c r="D593" s="205"/>
      <c r="E593" s="343"/>
      <c r="F593" s="166"/>
      <c r="G593" s="154" t="str">
        <f>IF(D593="","*",VLOOKUP(F593,BS_ATIVIDADE[#All],3,FALSE))</f>
        <v>*</v>
      </c>
      <c r="H593" s="158"/>
      <c r="I593" s="158"/>
      <c r="J593" s="219"/>
      <c r="K593" s="219"/>
      <c r="L593" s="171"/>
      <c r="M593" s="19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9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58"/>
      <c r="P593" s="158"/>
      <c r="Q593" s="171"/>
      <c r="R593" s="10" t="str">
        <f>IFERROR(_xlfn.XLOOKUP(F593, BS_ATIVIDADE[ATIVIDADE],BS_ATIVIDADE[UNIDADE] ), "*")</f>
        <v>*</v>
      </c>
      <c r="S593" s="1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55" t="str">
        <f>IFERROR(_xlfn.XLOOKUP(J593, BASE_MAPA!$E$2:$E$359, BASE_MAPA!$J$2:$J$359), "ERRO")</f>
        <v>ERRO</v>
      </c>
      <c r="V593" s="282"/>
      <c r="W593" s="335"/>
      <c r="X593" s="205"/>
      <c r="Y593" s="173"/>
      <c r="Z593" s="173"/>
      <c r="AA593" s="171"/>
      <c r="AB593" s="70"/>
      <c r="AC593" s="156"/>
      <c r="AD593" s="158"/>
      <c r="AE593" s="171"/>
      <c r="AF593" s="171"/>
      <c r="AG593" s="171"/>
      <c r="AH593" s="174"/>
      <c r="AI593" s="166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83" t="str">
        <f>IF(BS_CONTROLE[[#This Row],[Local - Partida]]=0, "-", BS_CONTROLE[[#This Row],[Local - Partida]])</f>
        <v>-</v>
      </c>
      <c r="AL593" s="283" t="str">
        <f>IF(BS_CONTROLE[[#This Row],[Local - Encerramento]]=0, "-", BS_CONTROLE[[#This Row],[Local - Encerramento]])</f>
        <v>-</v>
      </c>
      <c r="AM593" s="283" t="str">
        <f>IF(BS_CONTROLE[[#This Row],[Entre - Estações]]=0, "-", BS_CONTROLE[[#This Row],[Entre - Estações]])</f>
        <v>-</v>
      </c>
      <c r="AN593" s="283" t="str">
        <f>IF(BS_CONTROLE[[#This Row],[SB]]=0, "-", BS_CONTROLE[[#This Row],[SB]])</f>
        <v>-</v>
      </c>
      <c r="AO593" s="267" t="str">
        <f>IF(BS_CONTROLE[[#This Row],[SUB]]=0, "-", BS_CONTROLE[[#This Row],[SUB]])</f>
        <v>-</v>
      </c>
      <c r="AP593" s="268" t="str">
        <f>IF(BS_CONTROLE[[#This Row],[KM - Inicio]]=0, "-", BS_CONTROLE[[#This Row],[KM - Inicio]])</f>
        <v>-</v>
      </c>
      <c r="AQ593" s="268" t="str">
        <f>IF(BS_CONTROLE[[#This Row],[KM - Fim]]=0, "-", BS_CONTROLE[[#This Row],[KM - Fim]])</f>
        <v>-</v>
      </c>
      <c r="AR593" s="284"/>
      <c r="AS593" s="284"/>
      <c r="AT593" s="284"/>
      <c r="AU593" s="344"/>
      <c r="AV593" s="344"/>
      <c r="AW593" s="344"/>
      <c r="AX593" s="345"/>
      <c r="AY593" s="288" t="str">
        <f>IF(D593="","*",IFERROR(IF(ISODD(COUNT(AS593:AX593)),"ERRO",SUM((AT593-AS593),(AV593-AU593),(AX593-AW593))),"ERRO"))</f>
        <v>*</v>
      </c>
      <c r="AZ593" s="156"/>
      <c r="BA593" s="340"/>
      <c r="BB593" s="172" t="str">
        <f>IFERROR(_xlfn.XLOOKUP(AI593, BS_ATIVIDADE[ATIVIDADE],BS_ATIVIDADE[UNIDADE] ), "*")</f>
        <v>*</v>
      </c>
      <c r="BC593" s="271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271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57" t="str">
        <f>IFERROR(_xlfn.XLOOKUP(AO593, BASE_MAPA!$E$2:$E$359, BASE_MAPA!$J$2:$J$359), "ERRO")</f>
        <v>ERRO</v>
      </c>
      <c r="BF593" s="269" t="str">
        <f>IF(BS_CONTROLE[[#This Row],[Responsavel pelo boletim]]=0, "-", BS_CONTROLE[[#This Row],[Responsavel pelo boletim]])</f>
        <v>-</v>
      </c>
      <c r="BG593" s="177"/>
      <c r="BH593" s="346"/>
      <c r="BI593" s="347"/>
      <c r="BJ593" s="348"/>
      <c r="BK593" s="341"/>
      <c r="BL593" s="177"/>
      <c r="BM593" s="173"/>
      <c r="BN593" s="173"/>
      <c r="BO593" s="203"/>
      <c r="BP593" s="341"/>
      <c r="BQ593" s="12" t="str">
        <f>IF(AND(BR593&lt;1,BS593&lt;1),"Produção e Intervalo",IF(BR593&lt;1,"Intervalo",IF(BS593&lt;1,"Produção","Aderente")))</f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12" t="str">
        <f>IF(BN593="","",SUBSTITUTE(BM593," ","")&amp;SUBSTITUTE(BN593," ",""))</f>
        <v/>
      </c>
    </row>
    <row r="594" spans="1:72">
      <c r="A594" s="161" t="str">
        <f>D595&amp;B594</f>
        <v/>
      </c>
      <c r="B594" s="162"/>
      <c r="C594" s="342" t="str">
        <f>IF(BS_CONTROLE[[#This Row],[DATA]]="","",WEEKNUM(BS_CONTROLE[[#This Row],[DATA]]))</f>
        <v/>
      </c>
      <c r="D594" s="205"/>
      <c r="E594" s="343"/>
      <c r="F594" s="166"/>
      <c r="G594" s="154" t="str">
        <f>IF(D594="","*",VLOOKUP(F594,BS_ATIVIDADE[#All],3,FALSE))</f>
        <v>*</v>
      </c>
      <c r="H594" s="158"/>
      <c r="I594" s="158"/>
      <c r="J594" s="219"/>
      <c r="K594" s="219"/>
      <c r="L594" s="171"/>
      <c r="M594" s="19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9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58"/>
      <c r="P594" s="158"/>
      <c r="Q594" s="171"/>
      <c r="R594" s="10" t="str">
        <f>IFERROR(_xlfn.XLOOKUP(F594, BS_ATIVIDADE[ATIVIDADE],BS_ATIVIDADE[UNIDADE] ), "*")</f>
        <v>*</v>
      </c>
      <c r="S594" s="1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55" t="str">
        <f>IFERROR(_xlfn.XLOOKUP(J594, BASE_MAPA!$E$2:$E$359, BASE_MAPA!$J$2:$J$359), "ERRO")</f>
        <v>ERRO</v>
      </c>
      <c r="V594" s="282"/>
      <c r="W594" s="335"/>
      <c r="X594" s="205"/>
      <c r="Y594" s="173"/>
      <c r="Z594" s="173"/>
      <c r="AA594" s="171"/>
      <c r="AB594" s="70"/>
      <c r="AC594" s="156"/>
      <c r="AD594" s="158"/>
      <c r="AE594" s="171"/>
      <c r="AF594" s="171"/>
      <c r="AG594" s="171"/>
      <c r="AH594" s="174"/>
      <c r="AI594" s="166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83" t="str">
        <f>IF(BS_CONTROLE[[#This Row],[Local - Partida]]=0, "-", BS_CONTROLE[[#This Row],[Local - Partida]])</f>
        <v>-</v>
      </c>
      <c r="AL594" s="283" t="str">
        <f>IF(BS_CONTROLE[[#This Row],[Local - Encerramento]]=0, "-", BS_CONTROLE[[#This Row],[Local - Encerramento]])</f>
        <v>-</v>
      </c>
      <c r="AM594" s="283" t="str">
        <f>IF(BS_CONTROLE[[#This Row],[Entre - Estações]]=0, "-", BS_CONTROLE[[#This Row],[Entre - Estações]])</f>
        <v>-</v>
      </c>
      <c r="AN594" s="283" t="str">
        <f>IF(BS_CONTROLE[[#This Row],[SB]]=0, "-", BS_CONTROLE[[#This Row],[SB]])</f>
        <v>-</v>
      </c>
      <c r="AO594" s="267" t="str">
        <f>IF(BS_CONTROLE[[#This Row],[SUB]]=0, "-", BS_CONTROLE[[#This Row],[SUB]])</f>
        <v>-</v>
      </c>
      <c r="AP594" s="268" t="str">
        <f>IF(BS_CONTROLE[[#This Row],[KM - Inicio]]=0, "-", BS_CONTROLE[[#This Row],[KM - Inicio]])</f>
        <v>-</v>
      </c>
      <c r="AQ594" s="268" t="str">
        <f>IF(BS_CONTROLE[[#This Row],[KM - Fim]]=0, "-", BS_CONTROLE[[#This Row],[KM - Fim]])</f>
        <v>-</v>
      </c>
      <c r="AR594" s="284"/>
      <c r="AS594" s="284"/>
      <c r="AT594" s="284"/>
      <c r="AU594" s="344"/>
      <c r="AV594" s="344"/>
      <c r="AW594" s="344"/>
      <c r="AX594" s="345"/>
      <c r="AY594" s="288" t="str">
        <f>IF(D594="","*",IFERROR(IF(ISODD(COUNT(AS594:AX594)),"ERRO",SUM((AT594-AS594),(AV594-AU594),(AX594-AW594))),"ERRO"))</f>
        <v>*</v>
      </c>
      <c r="AZ594" s="156"/>
      <c r="BA594" s="340"/>
      <c r="BB594" s="172" t="str">
        <f>IFERROR(_xlfn.XLOOKUP(AI594, BS_ATIVIDADE[ATIVIDADE],BS_ATIVIDADE[UNIDADE] ), "*")</f>
        <v>*</v>
      </c>
      <c r="BC594" s="271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271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57" t="str">
        <f>IFERROR(_xlfn.XLOOKUP(AO594, BASE_MAPA!$E$2:$E$359, BASE_MAPA!$J$2:$J$359), "ERRO")</f>
        <v>ERRO</v>
      </c>
      <c r="BF594" s="269" t="str">
        <f>IF(BS_CONTROLE[[#This Row],[Responsavel pelo boletim]]=0, "-", BS_CONTROLE[[#This Row],[Responsavel pelo boletim]])</f>
        <v>-</v>
      </c>
      <c r="BG594" s="177"/>
      <c r="BH594" s="346"/>
      <c r="BI594" s="347"/>
      <c r="BJ594" s="348"/>
      <c r="BK594" s="341"/>
      <c r="BL594" s="177"/>
      <c r="BM594" s="173"/>
      <c r="BN594" s="173"/>
      <c r="BO594" s="203"/>
      <c r="BP594" s="341"/>
      <c r="BQ594" s="12" t="str">
        <f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12" t="str">
        <f>IF(BN594="","",SUBSTITUTE(BM594," ","")&amp;SUBSTITUTE(BN594," ",""))</f>
        <v/>
      </c>
    </row>
    <row r="595" spans="1:72">
      <c r="A595" s="161" t="str">
        <f>D596&amp;B595</f>
        <v/>
      </c>
      <c r="B595" s="162"/>
      <c r="C595" s="342" t="str">
        <f>IF(BS_CONTROLE[[#This Row],[DATA]]="","",WEEKNUM(BS_CONTROLE[[#This Row],[DATA]]))</f>
        <v/>
      </c>
      <c r="D595" s="205"/>
      <c r="E595" s="343"/>
      <c r="F595" s="166"/>
      <c r="G595" s="154" t="str">
        <f>IF(D595="","*",VLOOKUP(F595,BS_ATIVIDADE[#All],3,FALSE))</f>
        <v>*</v>
      </c>
      <c r="H595" s="158"/>
      <c r="I595" s="158"/>
      <c r="J595" s="219"/>
      <c r="K595" s="219"/>
      <c r="L595" s="171"/>
      <c r="M595" s="19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9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58"/>
      <c r="P595" s="158"/>
      <c r="Q595" s="171"/>
      <c r="R595" s="10" t="str">
        <f>IFERROR(_xlfn.XLOOKUP(F595, BS_ATIVIDADE[ATIVIDADE],BS_ATIVIDADE[UNIDADE] ), "*")</f>
        <v>*</v>
      </c>
      <c r="S595" s="1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55" t="str">
        <f>IFERROR(_xlfn.XLOOKUP(J595, BASE_MAPA!$E$2:$E$359, BASE_MAPA!$J$2:$J$359), "ERRO")</f>
        <v>ERRO</v>
      </c>
      <c r="V595" s="282"/>
      <c r="W595" s="335"/>
      <c r="X595" s="205"/>
      <c r="Y595" s="173"/>
      <c r="Z595" s="173"/>
      <c r="AA595" s="171"/>
      <c r="AB595" s="70"/>
      <c r="AC595" s="156"/>
      <c r="AD595" s="158"/>
      <c r="AE595" s="171"/>
      <c r="AF595" s="171"/>
      <c r="AG595" s="171"/>
      <c r="AH595" s="174"/>
      <c r="AI595" s="166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83" t="str">
        <f>IF(BS_CONTROLE[[#This Row],[Local - Partida]]=0, "-", BS_CONTROLE[[#This Row],[Local - Partida]])</f>
        <v>-</v>
      </c>
      <c r="AL595" s="283" t="str">
        <f>IF(BS_CONTROLE[[#This Row],[Local - Encerramento]]=0, "-", BS_CONTROLE[[#This Row],[Local - Encerramento]])</f>
        <v>-</v>
      </c>
      <c r="AM595" s="283" t="str">
        <f>IF(BS_CONTROLE[[#This Row],[Entre - Estações]]=0, "-", BS_CONTROLE[[#This Row],[Entre - Estações]])</f>
        <v>-</v>
      </c>
      <c r="AN595" s="283" t="str">
        <f>IF(BS_CONTROLE[[#This Row],[SB]]=0, "-", BS_CONTROLE[[#This Row],[SB]])</f>
        <v>-</v>
      </c>
      <c r="AO595" s="267" t="str">
        <f>IF(BS_CONTROLE[[#This Row],[SUB]]=0, "-", BS_CONTROLE[[#This Row],[SUB]])</f>
        <v>-</v>
      </c>
      <c r="AP595" s="268" t="str">
        <f>IF(BS_CONTROLE[[#This Row],[KM - Inicio]]=0, "-", BS_CONTROLE[[#This Row],[KM - Inicio]])</f>
        <v>-</v>
      </c>
      <c r="AQ595" s="268" t="str">
        <f>IF(BS_CONTROLE[[#This Row],[KM - Fim]]=0, "-", BS_CONTROLE[[#This Row],[KM - Fim]])</f>
        <v>-</v>
      </c>
      <c r="AR595" s="284"/>
      <c r="AS595" s="284"/>
      <c r="AT595" s="284"/>
      <c r="AU595" s="344"/>
      <c r="AV595" s="344"/>
      <c r="AW595" s="344"/>
      <c r="AX595" s="345"/>
      <c r="AY595" s="288" t="str">
        <f>IF(D595="","*",IFERROR(IF(ISODD(COUNT(AS595:AX595)),"ERRO",SUM((AT595-AS595),(AV595-AU595),(AX595-AW595))),"ERRO"))</f>
        <v>*</v>
      </c>
      <c r="AZ595" s="156"/>
      <c r="BA595" s="340"/>
      <c r="BB595" s="172" t="str">
        <f>IFERROR(_xlfn.XLOOKUP(AI595, BS_ATIVIDADE[ATIVIDADE],BS_ATIVIDADE[UNIDADE] ), "*")</f>
        <v>*</v>
      </c>
      <c r="BC595" s="271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271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57" t="str">
        <f>IFERROR(_xlfn.XLOOKUP(AO595, BASE_MAPA!$E$2:$E$359, BASE_MAPA!$J$2:$J$359), "ERRO")</f>
        <v>ERRO</v>
      </c>
      <c r="BF595" s="269" t="str">
        <f>IF(BS_CONTROLE[[#This Row],[Responsavel pelo boletim]]=0, "-", BS_CONTROLE[[#This Row],[Responsavel pelo boletim]])</f>
        <v>-</v>
      </c>
      <c r="BG595" s="177"/>
      <c r="BH595" s="346"/>
      <c r="BI595" s="347"/>
      <c r="BJ595" s="348"/>
      <c r="BK595" s="341"/>
      <c r="BL595" s="177"/>
      <c r="BM595" s="173"/>
      <c r="BN595" s="173"/>
      <c r="BO595" s="203"/>
      <c r="BP595" s="341"/>
      <c r="BQ595" s="12" t="str">
        <f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12" t="str">
        <f>IF(BN595="","",SUBSTITUTE(BM595," ","")&amp;SUBSTITUTE(BN595," ",""))</f>
        <v/>
      </c>
    </row>
    <row r="596" spans="1:72">
      <c r="A596" s="161" t="str">
        <f>D597&amp;B596</f>
        <v/>
      </c>
      <c r="B596" s="162"/>
      <c r="C596" s="342" t="str">
        <f>IF(BS_CONTROLE[[#This Row],[DATA]]="","",WEEKNUM(BS_CONTROLE[[#This Row],[DATA]]))</f>
        <v/>
      </c>
      <c r="D596" s="205"/>
      <c r="E596" s="343"/>
      <c r="F596" s="166"/>
      <c r="G596" s="154" t="str">
        <f>IF(D596="","*",VLOOKUP(F596,BS_ATIVIDADE[#All],3,FALSE))</f>
        <v>*</v>
      </c>
      <c r="H596" s="158"/>
      <c r="I596" s="158"/>
      <c r="J596" s="219"/>
      <c r="K596" s="219"/>
      <c r="L596" s="171"/>
      <c r="M596" s="19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58"/>
      <c r="P596" s="158"/>
      <c r="Q596" s="171"/>
      <c r="R596" s="10" t="str">
        <f>IFERROR(_xlfn.XLOOKUP(F596, BS_ATIVIDADE[ATIVIDADE],BS_ATIVIDADE[UNIDADE] ), "*")</f>
        <v>*</v>
      </c>
      <c r="S596" s="1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55" t="str">
        <f>IFERROR(_xlfn.XLOOKUP(J596, BASE_MAPA!$E$2:$E$359, BASE_MAPA!$J$2:$J$359), "ERRO")</f>
        <v>ERRO</v>
      </c>
      <c r="V596" s="282"/>
      <c r="W596" s="335"/>
      <c r="X596" s="205"/>
      <c r="Y596" s="173"/>
      <c r="Z596" s="173"/>
      <c r="AA596" s="171"/>
      <c r="AB596" s="70"/>
      <c r="AC596" s="156"/>
      <c r="AD596" s="158"/>
      <c r="AE596" s="171"/>
      <c r="AF596" s="171"/>
      <c r="AG596" s="171"/>
      <c r="AH596" s="174"/>
      <c r="AI596" s="166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83" t="str">
        <f>IF(BS_CONTROLE[[#This Row],[Local - Partida]]=0, "-", BS_CONTROLE[[#This Row],[Local - Partida]])</f>
        <v>-</v>
      </c>
      <c r="AL596" s="283" t="str">
        <f>IF(BS_CONTROLE[[#This Row],[Local - Encerramento]]=0, "-", BS_CONTROLE[[#This Row],[Local - Encerramento]])</f>
        <v>-</v>
      </c>
      <c r="AM596" s="283" t="str">
        <f>IF(BS_CONTROLE[[#This Row],[Entre - Estações]]=0, "-", BS_CONTROLE[[#This Row],[Entre - Estações]])</f>
        <v>-</v>
      </c>
      <c r="AN596" s="283" t="str">
        <f>IF(BS_CONTROLE[[#This Row],[SB]]=0, "-", BS_CONTROLE[[#This Row],[SB]])</f>
        <v>-</v>
      </c>
      <c r="AO596" s="267" t="str">
        <f>IF(BS_CONTROLE[[#This Row],[SUB]]=0, "-", BS_CONTROLE[[#This Row],[SUB]])</f>
        <v>-</v>
      </c>
      <c r="AP596" s="268" t="str">
        <f>IF(BS_CONTROLE[[#This Row],[KM - Inicio]]=0, "-", BS_CONTROLE[[#This Row],[KM - Inicio]])</f>
        <v>-</v>
      </c>
      <c r="AQ596" s="268" t="str">
        <f>IF(BS_CONTROLE[[#This Row],[KM - Fim]]=0, "-", BS_CONTROLE[[#This Row],[KM - Fim]])</f>
        <v>-</v>
      </c>
      <c r="AR596" s="284"/>
      <c r="AS596" s="284"/>
      <c r="AT596" s="284"/>
      <c r="AU596" s="344"/>
      <c r="AV596" s="344"/>
      <c r="AW596" s="344"/>
      <c r="AX596" s="345"/>
      <c r="AY596" s="288" t="str">
        <f>IF(D596="","*",IFERROR(IF(ISODD(COUNT(AS596:AX596)),"ERRO",SUM((AT596-AS596),(AV596-AU596),(AX596-AW596))),"ERRO"))</f>
        <v>*</v>
      </c>
      <c r="AZ596" s="156"/>
      <c r="BA596" s="340"/>
      <c r="BB596" s="172" t="str">
        <f>IFERROR(_xlfn.XLOOKUP(AI596, BS_ATIVIDADE[ATIVIDADE],BS_ATIVIDADE[UNIDADE] ), "*")</f>
        <v>*</v>
      </c>
      <c r="BC596" s="271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271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57" t="str">
        <f>IFERROR(_xlfn.XLOOKUP(AO596, BASE_MAPA!$E$2:$E$359, BASE_MAPA!$J$2:$J$359), "ERRO")</f>
        <v>ERRO</v>
      </c>
      <c r="BF596" s="269" t="str">
        <f>IF(BS_CONTROLE[[#This Row],[Responsavel pelo boletim]]=0, "-", BS_CONTROLE[[#This Row],[Responsavel pelo boletim]])</f>
        <v>-</v>
      </c>
      <c r="BG596" s="177"/>
      <c r="BH596" s="346"/>
      <c r="BI596" s="347"/>
      <c r="BJ596" s="348"/>
      <c r="BK596" s="341"/>
      <c r="BL596" s="177"/>
      <c r="BM596" s="173"/>
      <c r="BN596" s="173"/>
      <c r="BO596" s="203"/>
      <c r="BP596" s="341"/>
      <c r="BQ596" s="12" t="str">
        <f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12" t="str">
        <f>IF(BN596="","",SUBSTITUTE(BM596," ","")&amp;SUBSTITUTE(BN596," ",""))</f>
        <v/>
      </c>
    </row>
    <row r="597" spans="1:72">
      <c r="A597" s="161" t="str">
        <f>D598&amp;B597</f>
        <v/>
      </c>
      <c r="B597" s="162"/>
      <c r="C597" s="342" t="str">
        <f>IF(BS_CONTROLE[[#This Row],[DATA]]="","",WEEKNUM(BS_CONTROLE[[#This Row],[DATA]]))</f>
        <v/>
      </c>
      <c r="D597" s="205"/>
      <c r="E597" s="343"/>
      <c r="F597" s="166"/>
      <c r="G597" s="154" t="str">
        <f>IF(D597="","*",VLOOKUP(F597,BS_ATIVIDADE[#All],3,FALSE))</f>
        <v>*</v>
      </c>
      <c r="H597" s="158"/>
      <c r="I597" s="158"/>
      <c r="J597" s="219"/>
      <c r="K597" s="219"/>
      <c r="L597" s="171"/>
      <c r="M597" s="19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9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58"/>
      <c r="P597" s="158"/>
      <c r="Q597" s="171"/>
      <c r="R597" s="10" t="str">
        <f>IFERROR(_xlfn.XLOOKUP(F597, BS_ATIVIDADE[ATIVIDADE],BS_ATIVIDADE[UNIDADE] ), "*")</f>
        <v>*</v>
      </c>
      <c r="S597" s="1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55" t="str">
        <f>IFERROR(_xlfn.XLOOKUP(J597, BASE_MAPA!$E$2:$E$359, BASE_MAPA!$J$2:$J$359), "ERRO")</f>
        <v>ERRO</v>
      </c>
      <c r="V597" s="282"/>
      <c r="W597" s="335"/>
      <c r="X597" s="205"/>
      <c r="Y597" s="173"/>
      <c r="Z597" s="173"/>
      <c r="AA597" s="171"/>
      <c r="AB597" s="70"/>
      <c r="AC597" s="156"/>
      <c r="AD597" s="158"/>
      <c r="AE597" s="171"/>
      <c r="AF597" s="171"/>
      <c r="AG597" s="171"/>
      <c r="AH597" s="174"/>
      <c r="AI597" s="166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83" t="str">
        <f>IF(BS_CONTROLE[[#This Row],[Local - Partida]]=0, "-", BS_CONTROLE[[#This Row],[Local - Partida]])</f>
        <v>-</v>
      </c>
      <c r="AL597" s="283" t="str">
        <f>IF(BS_CONTROLE[[#This Row],[Local - Encerramento]]=0, "-", BS_CONTROLE[[#This Row],[Local - Encerramento]])</f>
        <v>-</v>
      </c>
      <c r="AM597" s="283" t="str">
        <f>IF(BS_CONTROLE[[#This Row],[Entre - Estações]]=0, "-", BS_CONTROLE[[#This Row],[Entre - Estações]])</f>
        <v>-</v>
      </c>
      <c r="AN597" s="283" t="str">
        <f>IF(BS_CONTROLE[[#This Row],[SB]]=0, "-", BS_CONTROLE[[#This Row],[SB]])</f>
        <v>-</v>
      </c>
      <c r="AO597" s="267" t="str">
        <f>IF(BS_CONTROLE[[#This Row],[SUB]]=0, "-", BS_CONTROLE[[#This Row],[SUB]])</f>
        <v>-</v>
      </c>
      <c r="AP597" s="268" t="str">
        <f>IF(BS_CONTROLE[[#This Row],[KM - Inicio]]=0, "-", BS_CONTROLE[[#This Row],[KM - Inicio]])</f>
        <v>-</v>
      </c>
      <c r="AQ597" s="268" t="str">
        <f>IF(BS_CONTROLE[[#This Row],[KM - Fim]]=0, "-", BS_CONTROLE[[#This Row],[KM - Fim]])</f>
        <v>-</v>
      </c>
      <c r="AR597" s="284"/>
      <c r="AS597" s="284"/>
      <c r="AT597" s="284"/>
      <c r="AU597" s="344"/>
      <c r="AV597" s="344"/>
      <c r="AW597" s="344"/>
      <c r="AX597" s="345"/>
      <c r="AY597" s="288" t="str">
        <f>IF(D597="","*",IFERROR(IF(ISODD(COUNT(AS597:AX597)),"ERRO",SUM((AT597-AS597),(AV597-AU597),(AX597-AW597))),"ERRO"))</f>
        <v>*</v>
      </c>
      <c r="AZ597" s="156"/>
      <c r="BA597" s="340"/>
      <c r="BB597" s="172" t="str">
        <f>IFERROR(_xlfn.XLOOKUP(AI597, BS_ATIVIDADE[ATIVIDADE],BS_ATIVIDADE[UNIDADE] ), "*")</f>
        <v>*</v>
      </c>
      <c r="BC597" s="271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271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57" t="str">
        <f>IFERROR(_xlfn.XLOOKUP(AO597, BASE_MAPA!$E$2:$E$359, BASE_MAPA!$J$2:$J$359), "ERRO")</f>
        <v>ERRO</v>
      </c>
      <c r="BF597" s="269" t="str">
        <f>IF(BS_CONTROLE[[#This Row],[Responsavel pelo boletim]]=0, "-", BS_CONTROLE[[#This Row],[Responsavel pelo boletim]])</f>
        <v>-</v>
      </c>
      <c r="BG597" s="177"/>
      <c r="BH597" s="346"/>
      <c r="BI597" s="347"/>
      <c r="BJ597" s="348"/>
      <c r="BK597" s="341"/>
      <c r="BL597" s="177"/>
      <c r="BM597" s="173"/>
      <c r="BN597" s="173"/>
      <c r="BO597" s="203"/>
      <c r="BP597" s="341"/>
      <c r="BQ597" s="12" t="str">
        <f>IF(AND(BR597&lt;1,BS597&lt;1),"Produção e Intervalo",IF(BR597&lt;1,"Intervalo",IF(BS597&lt;1,"Produção","Aderente")))</f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12" t="str">
        <f>IF(BN597="","",SUBSTITUTE(BM597," ","")&amp;SUBSTITUTE(BN597," ",""))</f>
        <v/>
      </c>
    </row>
    <row r="598" spans="1:72">
      <c r="A598" s="161" t="str">
        <f>D599&amp;B598</f>
        <v/>
      </c>
      <c r="B598" s="162"/>
      <c r="C598" s="342" t="str">
        <f>IF(BS_CONTROLE[[#This Row],[DATA]]="","",WEEKNUM(BS_CONTROLE[[#This Row],[DATA]]))</f>
        <v/>
      </c>
      <c r="D598" s="205"/>
      <c r="E598" s="343"/>
      <c r="F598" s="166"/>
      <c r="G598" s="154" t="str">
        <f>IF(D598="","*",VLOOKUP(F598,BS_ATIVIDADE[#All],3,FALSE))</f>
        <v>*</v>
      </c>
      <c r="H598" s="158"/>
      <c r="I598" s="158"/>
      <c r="J598" s="219"/>
      <c r="K598" s="219"/>
      <c r="L598" s="171"/>
      <c r="M598" s="19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58"/>
      <c r="P598" s="158"/>
      <c r="Q598" s="171"/>
      <c r="R598" s="10" t="str">
        <f>IFERROR(_xlfn.XLOOKUP(F598, BS_ATIVIDADE[ATIVIDADE],BS_ATIVIDADE[UNIDADE] ), "*")</f>
        <v>*</v>
      </c>
      <c r="S598" s="1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55" t="str">
        <f>IFERROR(_xlfn.XLOOKUP(J598, BASE_MAPA!$E$2:$E$359, BASE_MAPA!$J$2:$J$359), "ERRO")</f>
        <v>ERRO</v>
      </c>
      <c r="V598" s="282"/>
      <c r="W598" s="335"/>
      <c r="X598" s="205"/>
      <c r="Y598" s="173"/>
      <c r="Z598" s="173"/>
      <c r="AA598" s="171"/>
      <c r="AB598" s="70"/>
      <c r="AC598" s="156"/>
      <c r="AD598" s="158"/>
      <c r="AE598" s="171"/>
      <c r="AF598" s="171"/>
      <c r="AG598" s="171"/>
      <c r="AH598" s="174"/>
      <c r="AI598" s="166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83" t="str">
        <f>IF(BS_CONTROLE[[#This Row],[Local - Partida]]=0, "-", BS_CONTROLE[[#This Row],[Local - Partida]])</f>
        <v>-</v>
      </c>
      <c r="AL598" s="283" t="str">
        <f>IF(BS_CONTROLE[[#This Row],[Local - Encerramento]]=0, "-", BS_CONTROLE[[#This Row],[Local - Encerramento]])</f>
        <v>-</v>
      </c>
      <c r="AM598" s="283" t="str">
        <f>IF(BS_CONTROLE[[#This Row],[Entre - Estações]]=0, "-", BS_CONTROLE[[#This Row],[Entre - Estações]])</f>
        <v>-</v>
      </c>
      <c r="AN598" s="283" t="str">
        <f>IF(BS_CONTROLE[[#This Row],[SB]]=0, "-", BS_CONTROLE[[#This Row],[SB]])</f>
        <v>-</v>
      </c>
      <c r="AO598" s="267" t="str">
        <f>IF(BS_CONTROLE[[#This Row],[SUB]]=0, "-", BS_CONTROLE[[#This Row],[SUB]])</f>
        <v>-</v>
      </c>
      <c r="AP598" s="268" t="str">
        <f>IF(BS_CONTROLE[[#This Row],[KM - Inicio]]=0, "-", BS_CONTROLE[[#This Row],[KM - Inicio]])</f>
        <v>-</v>
      </c>
      <c r="AQ598" s="268" t="str">
        <f>IF(BS_CONTROLE[[#This Row],[KM - Fim]]=0, "-", BS_CONTROLE[[#This Row],[KM - Fim]])</f>
        <v>-</v>
      </c>
      <c r="AR598" s="284"/>
      <c r="AS598" s="284"/>
      <c r="AT598" s="284"/>
      <c r="AU598" s="344"/>
      <c r="AV598" s="344"/>
      <c r="AW598" s="344"/>
      <c r="AX598" s="345"/>
      <c r="AY598" s="288" t="str">
        <f>IF(D598="","*",IFERROR(IF(ISODD(COUNT(AS598:AX598)),"ERRO",SUM((AT598-AS598),(AV598-AU598),(AX598-AW598))),"ERRO"))</f>
        <v>*</v>
      </c>
      <c r="AZ598" s="156"/>
      <c r="BA598" s="340"/>
      <c r="BB598" s="172" t="str">
        <f>IFERROR(_xlfn.XLOOKUP(AI598, BS_ATIVIDADE[ATIVIDADE],BS_ATIVIDADE[UNIDADE] ), "*")</f>
        <v>*</v>
      </c>
      <c r="BC598" s="271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271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57" t="str">
        <f>IFERROR(_xlfn.XLOOKUP(AO598, BASE_MAPA!$E$2:$E$359, BASE_MAPA!$J$2:$J$359), "ERRO")</f>
        <v>ERRO</v>
      </c>
      <c r="BF598" s="269" t="str">
        <f>IF(BS_CONTROLE[[#This Row],[Responsavel pelo boletim]]=0, "-", BS_CONTROLE[[#This Row],[Responsavel pelo boletim]])</f>
        <v>-</v>
      </c>
      <c r="BG598" s="177"/>
      <c r="BH598" s="346"/>
      <c r="BI598" s="347"/>
      <c r="BJ598" s="348"/>
      <c r="BK598" s="341"/>
      <c r="BL598" s="177"/>
      <c r="BM598" s="173"/>
      <c r="BN598" s="173"/>
      <c r="BO598" s="203"/>
      <c r="BP598" s="341"/>
      <c r="BQ598" s="12" t="str">
        <f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12" t="str">
        <f>IF(BN598="","",SUBSTITUTE(BM598," ","")&amp;SUBSTITUTE(BN598," ",""))</f>
        <v/>
      </c>
    </row>
    <row r="599" spans="1:72">
      <c r="A599" s="161" t="str">
        <f>D600&amp;B599</f>
        <v/>
      </c>
      <c r="B599" s="162"/>
      <c r="C599" s="342" t="str">
        <f>IF(BS_CONTROLE[[#This Row],[DATA]]="","",WEEKNUM(BS_CONTROLE[[#This Row],[DATA]]))</f>
        <v/>
      </c>
      <c r="D599" s="205"/>
      <c r="E599" s="343"/>
      <c r="F599" s="166"/>
      <c r="G599" s="154" t="str">
        <f>IF(D599="","*",VLOOKUP(F599,BS_ATIVIDADE[#All],3,FALSE))</f>
        <v>*</v>
      </c>
      <c r="H599" s="158"/>
      <c r="I599" s="158"/>
      <c r="J599" s="219"/>
      <c r="K599" s="219"/>
      <c r="L599" s="171"/>
      <c r="M599" s="19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9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58"/>
      <c r="P599" s="158"/>
      <c r="Q599" s="171"/>
      <c r="R599" s="10" t="str">
        <f>IFERROR(_xlfn.XLOOKUP(F599, BS_ATIVIDADE[ATIVIDADE],BS_ATIVIDADE[UNIDADE] ), "*")</f>
        <v>*</v>
      </c>
      <c r="S599" s="1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55" t="str">
        <f>IFERROR(_xlfn.XLOOKUP(J599, BASE_MAPA!$E$2:$E$359, BASE_MAPA!$J$2:$J$359), "ERRO")</f>
        <v>ERRO</v>
      </c>
      <c r="V599" s="282"/>
      <c r="W599" s="335"/>
      <c r="X599" s="205"/>
      <c r="Y599" s="173"/>
      <c r="Z599" s="173"/>
      <c r="AA599" s="171"/>
      <c r="AB599" s="70"/>
      <c r="AC599" s="156"/>
      <c r="AD599" s="158"/>
      <c r="AE599" s="171"/>
      <c r="AF599" s="171"/>
      <c r="AG599" s="171"/>
      <c r="AH599" s="174"/>
      <c r="AI599" s="166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83" t="str">
        <f>IF(BS_CONTROLE[[#This Row],[Local - Partida]]=0, "-", BS_CONTROLE[[#This Row],[Local - Partida]])</f>
        <v>-</v>
      </c>
      <c r="AL599" s="283" t="str">
        <f>IF(BS_CONTROLE[[#This Row],[Local - Encerramento]]=0, "-", BS_CONTROLE[[#This Row],[Local - Encerramento]])</f>
        <v>-</v>
      </c>
      <c r="AM599" s="283" t="str">
        <f>IF(BS_CONTROLE[[#This Row],[Entre - Estações]]=0, "-", BS_CONTROLE[[#This Row],[Entre - Estações]])</f>
        <v>-</v>
      </c>
      <c r="AN599" s="283" t="str">
        <f>IF(BS_CONTROLE[[#This Row],[SB]]=0, "-", BS_CONTROLE[[#This Row],[SB]])</f>
        <v>-</v>
      </c>
      <c r="AO599" s="267" t="str">
        <f>IF(BS_CONTROLE[[#This Row],[SUB]]=0, "-", BS_CONTROLE[[#This Row],[SUB]])</f>
        <v>-</v>
      </c>
      <c r="AP599" s="268" t="str">
        <f>IF(BS_CONTROLE[[#This Row],[KM - Inicio]]=0, "-", BS_CONTROLE[[#This Row],[KM - Inicio]])</f>
        <v>-</v>
      </c>
      <c r="AQ599" s="268" t="str">
        <f>IF(BS_CONTROLE[[#This Row],[KM - Fim]]=0, "-", BS_CONTROLE[[#This Row],[KM - Fim]])</f>
        <v>-</v>
      </c>
      <c r="AR599" s="284"/>
      <c r="AS599" s="284"/>
      <c r="AT599" s="284"/>
      <c r="AU599" s="344"/>
      <c r="AV599" s="344"/>
      <c r="AW599" s="344"/>
      <c r="AX599" s="345"/>
      <c r="AY599" s="288" t="str">
        <f>IF(D599="","*",IFERROR(IF(ISODD(COUNT(AS599:AX599)),"ERRO",SUM((AT599-AS599),(AV599-AU599),(AX599-AW599))),"ERRO"))</f>
        <v>*</v>
      </c>
      <c r="AZ599" s="156"/>
      <c r="BA599" s="340"/>
      <c r="BB599" s="172" t="str">
        <f>IFERROR(_xlfn.XLOOKUP(AI599, BS_ATIVIDADE[ATIVIDADE],BS_ATIVIDADE[UNIDADE] ), "*")</f>
        <v>*</v>
      </c>
      <c r="BC599" s="271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271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57" t="str">
        <f>IFERROR(_xlfn.XLOOKUP(AO599, BASE_MAPA!$E$2:$E$359, BASE_MAPA!$J$2:$J$359), "ERRO")</f>
        <v>ERRO</v>
      </c>
      <c r="BF599" s="269" t="str">
        <f>IF(BS_CONTROLE[[#This Row],[Responsavel pelo boletim]]=0, "-", BS_CONTROLE[[#This Row],[Responsavel pelo boletim]])</f>
        <v>-</v>
      </c>
      <c r="BG599" s="177"/>
      <c r="BH599" s="346"/>
      <c r="BI599" s="347"/>
      <c r="BJ599" s="348"/>
      <c r="BK599" s="341"/>
      <c r="BL599" s="177"/>
      <c r="BM599" s="173"/>
      <c r="BN599" s="173"/>
      <c r="BO599" s="203"/>
      <c r="BP599" s="341"/>
      <c r="BQ599" s="12" t="str">
        <f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12" t="str">
        <f>IF(BN599="","",SUBSTITUTE(BM599," ","")&amp;SUBSTITUTE(BN599," ",""))</f>
        <v/>
      </c>
    </row>
    <row r="600" spans="1:72">
      <c r="A600" s="161" t="str">
        <f>D601&amp;B600</f>
        <v/>
      </c>
      <c r="B600" s="162"/>
      <c r="C600" s="342" t="str">
        <f>IF(BS_CONTROLE[[#This Row],[DATA]]="","",WEEKNUM(BS_CONTROLE[[#This Row],[DATA]]))</f>
        <v/>
      </c>
      <c r="D600" s="205"/>
      <c r="E600" s="343"/>
      <c r="F600" s="166"/>
      <c r="G600" s="154" t="str">
        <f>IF(D600="","*",VLOOKUP(F600,BS_ATIVIDADE[#All],3,FALSE))</f>
        <v>*</v>
      </c>
      <c r="H600" s="158"/>
      <c r="I600" s="158"/>
      <c r="J600" s="219"/>
      <c r="K600" s="219"/>
      <c r="L600" s="171"/>
      <c r="M600" s="19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9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58"/>
      <c r="P600" s="158"/>
      <c r="Q600" s="171"/>
      <c r="R600" s="10" t="str">
        <f>IFERROR(_xlfn.XLOOKUP(F600, BS_ATIVIDADE[ATIVIDADE],BS_ATIVIDADE[UNIDADE] ), "*")</f>
        <v>*</v>
      </c>
      <c r="S600" s="1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55" t="str">
        <f>IFERROR(_xlfn.XLOOKUP(J600, BASE_MAPA!$E$2:$E$359, BASE_MAPA!$J$2:$J$359), "ERRO")</f>
        <v>ERRO</v>
      </c>
      <c r="V600" s="282"/>
      <c r="W600" s="335"/>
      <c r="X600" s="205"/>
      <c r="Y600" s="173"/>
      <c r="Z600" s="173"/>
      <c r="AA600" s="171"/>
      <c r="AB600" s="70"/>
      <c r="AC600" s="156"/>
      <c r="AD600" s="158"/>
      <c r="AE600" s="171"/>
      <c r="AF600" s="171"/>
      <c r="AG600" s="171"/>
      <c r="AH600" s="174"/>
      <c r="AI600" s="166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83" t="str">
        <f>IF(BS_CONTROLE[[#This Row],[Local - Partida]]=0, "-", BS_CONTROLE[[#This Row],[Local - Partida]])</f>
        <v>-</v>
      </c>
      <c r="AL600" s="283" t="str">
        <f>IF(BS_CONTROLE[[#This Row],[Local - Encerramento]]=0, "-", BS_CONTROLE[[#This Row],[Local - Encerramento]])</f>
        <v>-</v>
      </c>
      <c r="AM600" s="283" t="str">
        <f>IF(BS_CONTROLE[[#This Row],[Entre - Estações]]=0, "-", BS_CONTROLE[[#This Row],[Entre - Estações]])</f>
        <v>-</v>
      </c>
      <c r="AN600" s="283" t="str">
        <f>IF(BS_CONTROLE[[#This Row],[SB]]=0, "-", BS_CONTROLE[[#This Row],[SB]])</f>
        <v>-</v>
      </c>
      <c r="AO600" s="267" t="str">
        <f>IF(BS_CONTROLE[[#This Row],[SUB]]=0, "-", BS_CONTROLE[[#This Row],[SUB]])</f>
        <v>-</v>
      </c>
      <c r="AP600" s="268" t="str">
        <f>IF(BS_CONTROLE[[#This Row],[KM - Inicio]]=0, "-", BS_CONTROLE[[#This Row],[KM - Inicio]])</f>
        <v>-</v>
      </c>
      <c r="AQ600" s="268" t="str">
        <f>IF(BS_CONTROLE[[#This Row],[KM - Fim]]=0, "-", BS_CONTROLE[[#This Row],[KM - Fim]])</f>
        <v>-</v>
      </c>
      <c r="AR600" s="284"/>
      <c r="AS600" s="284"/>
      <c r="AT600" s="284"/>
      <c r="AU600" s="344"/>
      <c r="AV600" s="344"/>
      <c r="AW600" s="344"/>
      <c r="AX600" s="345"/>
      <c r="AY600" s="288" t="str">
        <f>IF(D600="","*",IFERROR(IF(ISODD(COUNT(AS600:AX600)),"ERRO",SUM((AT600-AS600),(AV600-AU600),(AX600-AW600))),"ERRO"))</f>
        <v>*</v>
      </c>
      <c r="AZ600" s="156"/>
      <c r="BA600" s="340"/>
      <c r="BB600" s="172" t="str">
        <f>IFERROR(_xlfn.XLOOKUP(AI600, BS_ATIVIDADE[ATIVIDADE],BS_ATIVIDADE[UNIDADE] ), "*")</f>
        <v>*</v>
      </c>
      <c r="BC600" s="271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271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57" t="str">
        <f>IFERROR(_xlfn.XLOOKUP(AO600, BASE_MAPA!$E$2:$E$359, BASE_MAPA!$J$2:$J$359), "ERRO")</f>
        <v>ERRO</v>
      </c>
      <c r="BF600" s="269" t="str">
        <f>IF(BS_CONTROLE[[#This Row],[Responsavel pelo boletim]]=0, "-", BS_CONTROLE[[#This Row],[Responsavel pelo boletim]])</f>
        <v>-</v>
      </c>
      <c r="BG600" s="177"/>
      <c r="BH600" s="346"/>
      <c r="BI600" s="347"/>
      <c r="BJ600" s="348"/>
      <c r="BK600" s="341"/>
      <c r="BL600" s="177"/>
      <c r="BM600" s="173"/>
      <c r="BN600" s="173"/>
      <c r="BO600" s="203"/>
      <c r="BP600" s="341"/>
      <c r="BQ600" s="12" t="str">
        <f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12" t="str">
        <f>IF(BN600="","",SUBSTITUTE(BM600," ","")&amp;SUBSTITUTE(BN600," ",""))</f>
        <v/>
      </c>
    </row>
    <row r="601" spans="1:72">
      <c r="A601" s="161" t="str">
        <f>D602&amp;B601</f>
        <v/>
      </c>
      <c r="B601" s="162"/>
      <c r="C601" s="342" t="str">
        <f>IF(BS_CONTROLE[[#This Row],[DATA]]="","",WEEKNUM(BS_CONTROLE[[#This Row],[DATA]]))</f>
        <v/>
      </c>
      <c r="D601" s="205"/>
      <c r="E601" s="343"/>
      <c r="F601" s="166"/>
      <c r="G601" s="154" t="str">
        <f>IF(D601="","*",VLOOKUP(F601,BS_ATIVIDADE[#All],3,FALSE))</f>
        <v>*</v>
      </c>
      <c r="H601" s="158"/>
      <c r="I601" s="158"/>
      <c r="J601" s="219"/>
      <c r="K601" s="219"/>
      <c r="L601" s="171"/>
      <c r="M601" s="19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9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58"/>
      <c r="P601" s="158"/>
      <c r="Q601" s="171"/>
      <c r="R601" s="10" t="str">
        <f>IFERROR(_xlfn.XLOOKUP(F601, BS_ATIVIDADE[ATIVIDADE],BS_ATIVIDADE[UNIDADE] ), "*")</f>
        <v>*</v>
      </c>
      <c r="S601" s="1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55" t="str">
        <f>IFERROR(_xlfn.XLOOKUP(J601, BASE_MAPA!$E$2:$E$359, BASE_MAPA!$J$2:$J$359), "ERRO")</f>
        <v>ERRO</v>
      </c>
      <c r="V601" s="282"/>
      <c r="W601" s="335"/>
      <c r="X601" s="205"/>
      <c r="Y601" s="173"/>
      <c r="Z601" s="173"/>
      <c r="AA601" s="171"/>
      <c r="AB601" s="70"/>
      <c r="AC601" s="156"/>
      <c r="AD601" s="158"/>
      <c r="AE601" s="171"/>
      <c r="AF601" s="171"/>
      <c r="AG601" s="171"/>
      <c r="AH601" s="174"/>
      <c r="AI601" s="166" t="str">
        <f>IF(BS_CONTROLE[[#This Row],[Atividade]]=0, "-", BS_CONTROLE[[#This Row],[Atividade]])</f>
        <v>-</v>
      </c>
      <c r="AJ601" s="9" t="str">
        <f>IF(D601="","*",VLOOKUP(AI601,BS_ATIVIDADE[#Data],3,FALSE))</f>
        <v>*</v>
      </c>
      <c r="AK601" s="283" t="str">
        <f>IF(BS_CONTROLE[[#This Row],[Local - Partida]]=0, "-", BS_CONTROLE[[#This Row],[Local - Partida]])</f>
        <v>-</v>
      </c>
      <c r="AL601" s="283" t="str">
        <f>IF(BS_CONTROLE[[#This Row],[Local - Encerramento]]=0, "-", BS_CONTROLE[[#This Row],[Local - Encerramento]])</f>
        <v>-</v>
      </c>
      <c r="AM601" s="283" t="str">
        <f>IF(BS_CONTROLE[[#This Row],[Entre - Estações]]=0, "-", BS_CONTROLE[[#This Row],[Entre - Estações]])</f>
        <v>-</v>
      </c>
      <c r="AN601" s="283" t="str">
        <f>IF(BS_CONTROLE[[#This Row],[SB]]=0, "-", BS_CONTROLE[[#This Row],[SB]])</f>
        <v>-</v>
      </c>
      <c r="AO601" s="267" t="str">
        <f>IF(BS_CONTROLE[[#This Row],[SUB]]=0, "-", BS_CONTROLE[[#This Row],[SUB]])</f>
        <v>-</v>
      </c>
      <c r="AP601" s="268" t="str">
        <f>IF(BS_CONTROLE[[#This Row],[KM - Inicio]]=0, "-", BS_CONTROLE[[#This Row],[KM - Inicio]])</f>
        <v>-</v>
      </c>
      <c r="AQ601" s="268" t="str">
        <f>IF(BS_CONTROLE[[#This Row],[KM - Fim]]=0, "-", BS_CONTROLE[[#This Row],[KM - Fim]])</f>
        <v>-</v>
      </c>
      <c r="AR601" s="284"/>
      <c r="AS601" s="284"/>
      <c r="AT601" s="284"/>
      <c r="AU601" s="344"/>
      <c r="AV601" s="344"/>
      <c r="AW601" s="344"/>
      <c r="AX601" s="345"/>
      <c r="AY601" s="288" t="str">
        <f>IF(D601="","*",IFERROR(IF(ISODD(COUNT(AS601:AX601)),"ERRO",SUM((AT601-AS601),(AV601-AU601),(AX601-AW601))),"ERRO"))</f>
        <v>*</v>
      </c>
      <c r="AZ601" s="156"/>
      <c r="BA601" s="340"/>
      <c r="BB601" s="172" t="str">
        <f>IFERROR(_xlfn.XLOOKUP(AI601, BS_ATIVIDADE[ATIVIDADE],BS_ATIVIDADE[UNIDADE] ), "*")</f>
        <v>*</v>
      </c>
      <c r="BC601" s="271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271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57" t="str">
        <f>IFERROR(_xlfn.XLOOKUP(AO601, BASE_MAPA!$E$2:$E$359, BASE_MAPA!$J$2:$J$359), "ERRO")</f>
        <v>ERRO</v>
      </c>
      <c r="BF601" s="269" t="str">
        <f>IF(BS_CONTROLE[[#This Row],[Responsavel pelo boletim]]=0, "-", BS_CONTROLE[[#This Row],[Responsavel pelo boletim]])</f>
        <v>-</v>
      </c>
      <c r="BG601" s="177"/>
      <c r="BH601" s="346"/>
      <c r="BI601" s="347"/>
      <c r="BJ601" s="348"/>
      <c r="BK601" s="341"/>
      <c r="BL601" s="177"/>
      <c r="BM601" s="173"/>
      <c r="BN601" s="173"/>
      <c r="BO601" s="203"/>
      <c r="BP601" s="341"/>
      <c r="BQ601" s="12" t="str">
        <f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12" t="str">
        <f>IF(BN601="","",SUBSTITUTE(BM601," ","")&amp;SUBSTITUTE(BN601," ",""))</f>
        <v/>
      </c>
    </row>
    <row r="602" spans="1:72">
      <c r="A602" s="161" t="str">
        <f>D603&amp;B602</f>
        <v/>
      </c>
      <c r="B602" s="162"/>
      <c r="C602" s="342" t="str">
        <f>IF(BS_CONTROLE[[#This Row],[DATA]]="","",WEEKNUM(BS_CONTROLE[[#This Row],[DATA]]))</f>
        <v/>
      </c>
      <c r="D602" s="205"/>
      <c r="E602" s="343"/>
      <c r="F602" s="166"/>
      <c r="G602" s="154" t="str">
        <f>IF(D602="","*",VLOOKUP(F602,BS_ATIVIDADE[#All],3,FALSE))</f>
        <v>*</v>
      </c>
      <c r="H602" s="158"/>
      <c r="I602" s="158"/>
      <c r="J602" s="219"/>
      <c r="K602" s="219"/>
      <c r="L602" s="171"/>
      <c r="M602" s="19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9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58"/>
      <c r="P602" s="158"/>
      <c r="Q602" s="171"/>
      <c r="R602" s="10" t="str">
        <f>IFERROR(_xlfn.XLOOKUP(F602, BS_ATIVIDADE[ATIVIDADE],BS_ATIVIDADE[UNIDADE] ), "*")</f>
        <v>*</v>
      </c>
      <c r="S602" s="1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55" t="str">
        <f>IFERROR(_xlfn.XLOOKUP(J602, BASE_MAPA!$E$2:$E$359, BASE_MAPA!$J$2:$J$359), "ERRO")</f>
        <v>ERRO</v>
      </c>
      <c r="V602" s="282"/>
      <c r="W602" s="335"/>
      <c r="X602" s="205"/>
      <c r="Y602" s="173"/>
      <c r="Z602" s="173"/>
      <c r="AA602" s="171"/>
      <c r="AB602" s="70"/>
      <c r="AC602" s="156"/>
      <c r="AD602" s="158"/>
      <c r="AE602" s="171"/>
      <c r="AF602" s="171"/>
      <c r="AG602" s="171"/>
      <c r="AH602" s="174"/>
      <c r="AI602" s="166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83" t="str">
        <f>IF(BS_CONTROLE[[#This Row],[Local - Partida]]=0, "-", BS_CONTROLE[[#This Row],[Local - Partida]])</f>
        <v>-</v>
      </c>
      <c r="AL602" s="283" t="str">
        <f>IF(BS_CONTROLE[[#This Row],[Local - Encerramento]]=0, "-", BS_CONTROLE[[#This Row],[Local - Encerramento]])</f>
        <v>-</v>
      </c>
      <c r="AM602" s="283" t="str">
        <f>IF(BS_CONTROLE[[#This Row],[Entre - Estações]]=0, "-", BS_CONTROLE[[#This Row],[Entre - Estações]])</f>
        <v>-</v>
      </c>
      <c r="AN602" s="283" t="str">
        <f>IF(BS_CONTROLE[[#This Row],[SB]]=0, "-", BS_CONTROLE[[#This Row],[SB]])</f>
        <v>-</v>
      </c>
      <c r="AO602" s="267" t="str">
        <f>IF(BS_CONTROLE[[#This Row],[SUB]]=0, "-", BS_CONTROLE[[#This Row],[SUB]])</f>
        <v>-</v>
      </c>
      <c r="AP602" s="268" t="str">
        <f>IF(BS_CONTROLE[[#This Row],[KM - Inicio]]=0, "-", BS_CONTROLE[[#This Row],[KM - Inicio]])</f>
        <v>-</v>
      </c>
      <c r="AQ602" s="268" t="str">
        <f>IF(BS_CONTROLE[[#This Row],[KM - Fim]]=0, "-", BS_CONTROLE[[#This Row],[KM - Fim]])</f>
        <v>-</v>
      </c>
      <c r="AR602" s="284"/>
      <c r="AS602" s="284"/>
      <c r="AT602" s="284"/>
      <c r="AU602" s="344"/>
      <c r="AV602" s="344"/>
      <c r="AW602" s="344"/>
      <c r="AX602" s="345"/>
      <c r="AY602" s="288" t="str">
        <f>IF(D602="","*",IFERROR(IF(ISODD(COUNT(AS602:AX602)),"ERRO",SUM((AT602-AS602),(AV602-AU602),(AX602-AW602))),"ERRO"))</f>
        <v>*</v>
      </c>
      <c r="AZ602" s="156"/>
      <c r="BA602" s="340"/>
      <c r="BB602" s="172" t="str">
        <f>IFERROR(_xlfn.XLOOKUP(AI602, BS_ATIVIDADE[ATIVIDADE],BS_ATIVIDADE[UNIDADE] ), "*")</f>
        <v>*</v>
      </c>
      <c r="BC602" s="271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271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57" t="str">
        <f>IFERROR(_xlfn.XLOOKUP(AO602, BASE_MAPA!$E$2:$E$359, BASE_MAPA!$J$2:$J$359), "ERRO")</f>
        <v>ERRO</v>
      </c>
      <c r="BF602" s="269" t="str">
        <f>IF(BS_CONTROLE[[#This Row],[Responsavel pelo boletim]]=0, "-", BS_CONTROLE[[#This Row],[Responsavel pelo boletim]])</f>
        <v>-</v>
      </c>
      <c r="BG602" s="177"/>
      <c r="BH602" s="346"/>
      <c r="BI602" s="347"/>
      <c r="BJ602" s="348"/>
      <c r="BK602" s="341"/>
      <c r="BL602" s="177"/>
      <c r="BM602" s="173"/>
      <c r="BN602" s="173"/>
      <c r="BO602" s="203"/>
      <c r="BP602" s="341"/>
      <c r="BQ602" s="12" t="str">
        <f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12" t="str">
        <f>IF(BN602="","",SUBSTITUTE(BM602," ","")&amp;SUBSTITUTE(BN602," ",""))</f>
        <v/>
      </c>
    </row>
    <row r="603" spans="1:72">
      <c r="A603" s="161" t="str">
        <f>D604&amp;B603</f>
        <v/>
      </c>
      <c r="B603" s="162"/>
      <c r="C603" s="342" t="str">
        <f>IF(BS_CONTROLE[[#This Row],[DATA]]="","",WEEKNUM(BS_CONTROLE[[#This Row],[DATA]]))</f>
        <v/>
      </c>
      <c r="D603" s="205"/>
      <c r="E603" s="343"/>
      <c r="F603" s="166"/>
      <c r="G603" s="154" t="str">
        <f>IF(D603="","*",VLOOKUP(F603,BS_ATIVIDADE[#All],3,FALSE))</f>
        <v>*</v>
      </c>
      <c r="H603" s="158"/>
      <c r="I603" s="158"/>
      <c r="J603" s="219"/>
      <c r="K603" s="219"/>
      <c r="L603" s="171"/>
      <c r="M603" s="19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9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58"/>
      <c r="P603" s="158"/>
      <c r="Q603" s="171"/>
      <c r="R603" s="10" t="str">
        <f>IFERROR(_xlfn.XLOOKUP(F603, BS_ATIVIDADE[ATIVIDADE],BS_ATIVIDADE[UNIDADE] ), "*")</f>
        <v>*</v>
      </c>
      <c r="S603" s="1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55" t="str">
        <f>IFERROR(_xlfn.XLOOKUP(J603, BASE_MAPA!$E$2:$E$359, BASE_MAPA!$J$2:$J$359), "ERRO")</f>
        <v>ERRO</v>
      </c>
      <c r="V603" s="282"/>
      <c r="W603" s="335"/>
      <c r="X603" s="205"/>
      <c r="Y603" s="173"/>
      <c r="Z603" s="173"/>
      <c r="AA603" s="171"/>
      <c r="AB603" s="70"/>
      <c r="AC603" s="156"/>
      <c r="AD603" s="158"/>
      <c r="AE603" s="171"/>
      <c r="AF603" s="171"/>
      <c r="AG603" s="171"/>
      <c r="AH603" s="174"/>
      <c r="AI603" s="166" t="str">
        <f>IF(BS_CONTROLE[[#This Row],[Atividade]]=0, "-", BS_CONTROLE[[#This Row],[Atividade]])</f>
        <v>-</v>
      </c>
      <c r="AJ603" s="9" t="str">
        <f>IF(D603="","*",VLOOKUP(AI603,BS_ATIVIDADE[#Data],3,FALSE))</f>
        <v>*</v>
      </c>
      <c r="AK603" s="283" t="str">
        <f>IF(BS_CONTROLE[[#This Row],[Local - Partida]]=0, "-", BS_CONTROLE[[#This Row],[Local - Partida]])</f>
        <v>-</v>
      </c>
      <c r="AL603" s="283" t="str">
        <f>IF(BS_CONTROLE[[#This Row],[Local - Encerramento]]=0, "-", BS_CONTROLE[[#This Row],[Local - Encerramento]])</f>
        <v>-</v>
      </c>
      <c r="AM603" s="283" t="str">
        <f>IF(BS_CONTROLE[[#This Row],[Entre - Estações]]=0, "-", BS_CONTROLE[[#This Row],[Entre - Estações]])</f>
        <v>-</v>
      </c>
      <c r="AN603" s="283" t="str">
        <f>IF(BS_CONTROLE[[#This Row],[SB]]=0, "-", BS_CONTROLE[[#This Row],[SB]])</f>
        <v>-</v>
      </c>
      <c r="AO603" s="267" t="str">
        <f>IF(BS_CONTROLE[[#This Row],[SUB]]=0, "-", BS_CONTROLE[[#This Row],[SUB]])</f>
        <v>-</v>
      </c>
      <c r="AP603" s="268" t="str">
        <f>IF(BS_CONTROLE[[#This Row],[KM - Inicio]]=0, "-", BS_CONTROLE[[#This Row],[KM - Inicio]])</f>
        <v>-</v>
      </c>
      <c r="AQ603" s="268" t="str">
        <f>IF(BS_CONTROLE[[#This Row],[KM - Fim]]=0, "-", BS_CONTROLE[[#This Row],[KM - Fim]])</f>
        <v>-</v>
      </c>
      <c r="AR603" s="284"/>
      <c r="AS603" s="284"/>
      <c r="AT603" s="284"/>
      <c r="AU603" s="344"/>
      <c r="AV603" s="344"/>
      <c r="AW603" s="344"/>
      <c r="AX603" s="345"/>
      <c r="AY603" s="288" t="str">
        <f>IF(D603="","*",IFERROR(IF(ISODD(COUNT(AS603:AX603)),"ERRO",SUM((AT603-AS603),(AV603-AU603),(AX603-AW603))),"ERRO"))</f>
        <v>*</v>
      </c>
      <c r="AZ603" s="156"/>
      <c r="BA603" s="340"/>
      <c r="BB603" s="172" t="str">
        <f>IFERROR(_xlfn.XLOOKUP(AI603, BS_ATIVIDADE[ATIVIDADE],BS_ATIVIDADE[UNIDADE] ), "*")</f>
        <v>*</v>
      </c>
      <c r="BC603" s="271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271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57" t="str">
        <f>IFERROR(_xlfn.XLOOKUP(AO603, BASE_MAPA!$E$2:$E$359, BASE_MAPA!$J$2:$J$359), "ERRO")</f>
        <v>ERRO</v>
      </c>
      <c r="BF603" s="269" t="str">
        <f>IF(BS_CONTROLE[[#This Row],[Responsavel pelo boletim]]=0, "-", BS_CONTROLE[[#This Row],[Responsavel pelo boletim]])</f>
        <v>-</v>
      </c>
      <c r="BG603" s="177"/>
      <c r="BH603" s="346"/>
      <c r="BI603" s="347"/>
      <c r="BJ603" s="348"/>
      <c r="BK603" s="341"/>
      <c r="BL603" s="177"/>
      <c r="BM603" s="173"/>
      <c r="BN603" s="173"/>
      <c r="BO603" s="203"/>
      <c r="BP603" s="341"/>
      <c r="BQ603" s="12" t="str">
        <f>IF(AND(BR603&lt;1,BS603&lt;1),"Produção e Intervalo",IF(BR603&lt;1,"Intervalo",IF(BS603&lt;1,"Produção","Aderente")))</f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12" t="str">
        <f>IF(BN603="","",SUBSTITUTE(BM603," ","")&amp;SUBSTITUTE(BN603," ",""))</f>
        <v/>
      </c>
    </row>
    <row r="604" spans="1:72">
      <c r="A604" s="161" t="str">
        <f>D605&amp;B604</f>
        <v/>
      </c>
      <c r="B604" s="162"/>
      <c r="C604" s="342" t="str">
        <f>IF(BS_CONTROLE[[#This Row],[DATA]]="","",WEEKNUM(BS_CONTROLE[[#This Row],[DATA]]))</f>
        <v/>
      </c>
      <c r="D604" s="205"/>
      <c r="E604" s="343"/>
      <c r="F604" s="166"/>
      <c r="G604" s="154" t="str">
        <f>IF(D604="","*",VLOOKUP(F604,BS_ATIVIDADE[#All],3,FALSE))</f>
        <v>*</v>
      </c>
      <c r="H604" s="158"/>
      <c r="I604" s="158"/>
      <c r="J604" s="219"/>
      <c r="K604" s="219"/>
      <c r="L604" s="171"/>
      <c r="M604" s="19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9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58"/>
      <c r="P604" s="158"/>
      <c r="Q604" s="171"/>
      <c r="R604" s="10" t="str">
        <f>IFERROR(_xlfn.XLOOKUP(F604, BS_ATIVIDADE[ATIVIDADE],BS_ATIVIDADE[UNIDADE] ), "*")</f>
        <v>*</v>
      </c>
      <c r="S604" s="1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55" t="str">
        <f>IFERROR(_xlfn.XLOOKUP(J604, BASE_MAPA!$E$2:$E$359, BASE_MAPA!$J$2:$J$359), "ERRO")</f>
        <v>ERRO</v>
      </c>
      <c r="V604" s="282"/>
      <c r="W604" s="335"/>
      <c r="X604" s="205"/>
      <c r="Y604" s="173"/>
      <c r="Z604" s="173"/>
      <c r="AA604" s="171"/>
      <c r="AB604" s="70"/>
      <c r="AC604" s="156"/>
      <c r="AD604" s="158"/>
      <c r="AE604" s="171"/>
      <c r="AF604" s="171"/>
      <c r="AG604" s="171"/>
      <c r="AH604" s="174"/>
      <c r="AI604" s="166" t="str">
        <f>IF(BS_CONTROLE[[#This Row],[Atividade]]=0, "-", BS_CONTROLE[[#This Row],[Atividade]])</f>
        <v>-</v>
      </c>
      <c r="AJ604" s="9" t="str">
        <f>IF(D604="","*",VLOOKUP(AI604,BS_ATIVIDADE[#Data],3,FALSE))</f>
        <v>*</v>
      </c>
      <c r="AK604" s="283" t="str">
        <f>IF(BS_CONTROLE[[#This Row],[Local - Partida]]=0, "-", BS_CONTROLE[[#This Row],[Local - Partida]])</f>
        <v>-</v>
      </c>
      <c r="AL604" s="283" t="str">
        <f>IF(BS_CONTROLE[[#This Row],[Local - Encerramento]]=0, "-", BS_CONTROLE[[#This Row],[Local - Encerramento]])</f>
        <v>-</v>
      </c>
      <c r="AM604" s="283" t="str">
        <f>IF(BS_CONTROLE[[#This Row],[Entre - Estações]]=0, "-", BS_CONTROLE[[#This Row],[Entre - Estações]])</f>
        <v>-</v>
      </c>
      <c r="AN604" s="283" t="str">
        <f>IF(BS_CONTROLE[[#This Row],[SB]]=0, "-", BS_CONTROLE[[#This Row],[SB]])</f>
        <v>-</v>
      </c>
      <c r="AO604" s="267" t="str">
        <f>IF(BS_CONTROLE[[#This Row],[SUB]]=0, "-", BS_CONTROLE[[#This Row],[SUB]])</f>
        <v>-</v>
      </c>
      <c r="AP604" s="268" t="str">
        <f>IF(BS_CONTROLE[[#This Row],[KM - Inicio]]=0, "-", BS_CONTROLE[[#This Row],[KM - Inicio]])</f>
        <v>-</v>
      </c>
      <c r="AQ604" s="268" t="str">
        <f>IF(BS_CONTROLE[[#This Row],[KM - Fim]]=0, "-", BS_CONTROLE[[#This Row],[KM - Fim]])</f>
        <v>-</v>
      </c>
      <c r="AR604" s="284"/>
      <c r="AS604" s="284"/>
      <c r="AT604" s="284"/>
      <c r="AU604" s="344"/>
      <c r="AV604" s="344"/>
      <c r="AW604" s="344"/>
      <c r="AX604" s="345"/>
      <c r="AY604" s="288" t="str">
        <f>IF(D604="","*",IFERROR(IF(ISODD(COUNT(AS604:AX604)),"ERRO",SUM((AT604-AS604),(AV604-AU604),(AX604-AW604))),"ERRO"))</f>
        <v>*</v>
      </c>
      <c r="AZ604" s="156"/>
      <c r="BA604" s="340"/>
      <c r="BB604" s="172" t="str">
        <f>IFERROR(_xlfn.XLOOKUP(AI604, BS_ATIVIDADE[ATIVIDADE],BS_ATIVIDADE[UNIDADE] ), "*")</f>
        <v>*</v>
      </c>
      <c r="BC604" s="271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271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57" t="str">
        <f>IFERROR(_xlfn.XLOOKUP(AO604, BASE_MAPA!$E$2:$E$359, BASE_MAPA!$J$2:$J$359), "ERRO")</f>
        <v>ERRO</v>
      </c>
      <c r="BF604" s="269" t="str">
        <f>IF(BS_CONTROLE[[#This Row],[Responsavel pelo boletim]]=0, "-", BS_CONTROLE[[#This Row],[Responsavel pelo boletim]])</f>
        <v>-</v>
      </c>
      <c r="BG604" s="177"/>
      <c r="BH604" s="346"/>
      <c r="BI604" s="347"/>
      <c r="BJ604" s="348"/>
      <c r="BK604" s="341"/>
      <c r="BL604" s="177"/>
      <c r="BM604" s="173"/>
      <c r="BN604" s="173"/>
      <c r="BO604" s="203"/>
      <c r="BP604" s="341"/>
      <c r="BQ604" s="12" t="str">
        <f>IF(AND(BR604&lt;1,BS604&lt;1),"Produção e Intervalo",IF(BR604&lt;1,"Intervalo",IF(BS604&lt;1,"Produção","Aderente")))</f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12" t="str">
        <f>IF(BN604="","",SUBSTITUTE(BM604," ","")&amp;SUBSTITUTE(BN604," ",""))</f>
        <v/>
      </c>
    </row>
    <row r="605" spans="1:72">
      <c r="A605" s="161" t="str">
        <f>D606&amp;B605</f>
        <v/>
      </c>
      <c r="B605" s="162"/>
      <c r="C605" s="342" t="str">
        <f>IF(BS_CONTROLE[[#This Row],[DATA]]="","",WEEKNUM(BS_CONTROLE[[#This Row],[DATA]]))</f>
        <v/>
      </c>
      <c r="D605" s="205"/>
      <c r="E605" s="343"/>
      <c r="F605" s="166"/>
      <c r="G605" s="154" t="str">
        <f>IF(D605="","*",VLOOKUP(F605,BS_ATIVIDADE[#All],3,FALSE))</f>
        <v>*</v>
      </c>
      <c r="H605" s="158"/>
      <c r="I605" s="158"/>
      <c r="J605" s="219"/>
      <c r="K605" s="219"/>
      <c r="L605" s="171"/>
      <c r="M605" s="19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9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58"/>
      <c r="P605" s="158"/>
      <c r="Q605" s="171"/>
      <c r="R605" s="10" t="str">
        <f>IFERROR(_xlfn.XLOOKUP(F605, BS_ATIVIDADE[ATIVIDADE],BS_ATIVIDADE[UNIDADE] ), "*")</f>
        <v>*</v>
      </c>
      <c r="S605" s="1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55" t="str">
        <f>IFERROR(_xlfn.XLOOKUP(J605, BASE_MAPA!$E$2:$E$359, BASE_MAPA!$J$2:$J$359), "ERRO")</f>
        <v>ERRO</v>
      </c>
      <c r="V605" s="282"/>
      <c r="W605" s="335"/>
      <c r="X605" s="205"/>
      <c r="Y605" s="173"/>
      <c r="Z605" s="173"/>
      <c r="AA605" s="171"/>
      <c r="AB605" s="70"/>
      <c r="AC605" s="156"/>
      <c r="AD605" s="158"/>
      <c r="AE605" s="171"/>
      <c r="AF605" s="171"/>
      <c r="AG605" s="171"/>
      <c r="AH605" s="174"/>
      <c r="AI605" s="166" t="str">
        <f>IF(BS_CONTROLE[[#This Row],[Atividade]]=0, "-", BS_CONTROLE[[#This Row],[Atividade]])</f>
        <v>-</v>
      </c>
      <c r="AJ605" s="9" t="str">
        <f>IF(D605="","*",VLOOKUP(AI605,BS_ATIVIDADE[#Data],3,FALSE))</f>
        <v>*</v>
      </c>
      <c r="AK605" s="283" t="str">
        <f>IF(BS_CONTROLE[[#This Row],[Local - Partida]]=0, "-", BS_CONTROLE[[#This Row],[Local - Partida]])</f>
        <v>-</v>
      </c>
      <c r="AL605" s="283" t="str">
        <f>IF(BS_CONTROLE[[#This Row],[Local - Encerramento]]=0, "-", BS_CONTROLE[[#This Row],[Local - Encerramento]])</f>
        <v>-</v>
      </c>
      <c r="AM605" s="283" t="str">
        <f>IF(BS_CONTROLE[[#This Row],[Entre - Estações]]=0, "-", BS_CONTROLE[[#This Row],[Entre - Estações]])</f>
        <v>-</v>
      </c>
      <c r="AN605" s="283" t="str">
        <f>IF(BS_CONTROLE[[#This Row],[SB]]=0, "-", BS_CONTROLE[[#This Row],[SB]])</f>
        <v>-</v>
      </c>
      <c r="AO605" s="267" t="str">
        <f>IF(BS_CONTROLE[[#This Row],[SUB]]=0, "-", BS_CONTROLE[[#This Row],[SUB]])</f>
        <v>-</v>
      </c>
      <c r="AP605" s="268" t="str">
        <f>IF(BS_CONTROLE[[#This Row],[KM - Inicio]]=0, "-", BS_CONTROLE[[#This Row],[KM - Inicio]])</f>
        <v>-</v>
      </c>
      <c r="AQ605" s="268" t="str">
        <f>IF(BS_CONTROLE[[#This Row],[KM - Fim]]=0, "-", BS_CONTROLE[[#This Row],[KM - Fim]])</f>
        <v>-</v>
      </c>
      <c r="AR605" s="284"/>
      <c r="AS605" s="284"/>
      <c r="AT605" s="284"/>
      <c r="AU605" s="344"/>
      <c r="AV605" s="344"/>
      <c r="AW605" s="344"/>
      <c r="AX605" s="345"/>
      <c r="AY605" s="288" t="str">
        <f>IF(D605="","*",IFERROR(IF(ISODD(COUNT(AS605:AX605)),"ERRO",SUM((AT605-AS605),(AV605-AU605),(AX605-AW605))),"ERRO"))</f>
        <v>*</v>
      </c>
      <c r="AZ605" s="156"/>
      <c r="BA605" s="340"/>
      <c r="BB605" s="172" t="str">
        <f>IFERROR(_xlfn.XLOOKUP(AI605, BS_ATIVIDADE[ATIVIDADE],BS_ATIVIDADE[UNIDADE] ), "*")</f>
        <v>*</v>
      </c>
      <c r="BC605" s="271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271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57" t="str">
        <f>IFERROR(_xlfn.XLOOKUP(AO605, BASE_MAPA!$E$2:$E$359, BASE_MAPA!$J$2:$J$359), "ERRO")</f>
        <v>ERRO</v>
      </c>
      <c r="BF605" s="269" t="str">
        <f>IF(BS_CONTROLE[[#This Row],[Responsavel pelo boletim]]=0, "-", BS_CONTROLE[[#This Row],[Responsavel pelo boletim]])</f>
        <v>-</v>
      </c>
      <c r="BG605" s="177"/>
      <c r="BH605" s="346"/>
      <c r="BI605" s="347"/>
      <c r="BJ605" s="348"/>
      <c r="BK605" s="341"/>
      <c r="BL605" s="177"/>
      <c r="BM605" s="173"/>
      <c r="BN605" s="173"/>
      <c r="BO605" s="203"/>
      <c r="BP605" s="341"/>
      <c r="BQ605" s="12" t="str">
        <f>IF(AND(BR605&lt;1,BS605&lt;1),"Produção e Intervalo",IF(BR605&lt;1,"Intervalo",IF(BS605&lt;1,"Produção","Aderente")))</f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12" t="str">
        <f>IF(BN605="","",SUBSTITUTE(BM605," ","")&amp;SUBSTITUTE(BN605," ",""))</f>
        <v/>
      </c>
    </row>
    <row r="606" spans="1:72">
      <c r="A606" s="161" t="str">
        <f>D607&amp;B606</f>
        <v/>
      </c>
      <c r="B606" s="162"/>
      <c r="C606" s="342" t="str">
        <f>IF(BS_CONTROLE[[#This Row],[DATA]]="","",WEEKNUM(BS_CONTROLE[[#This Row],[DATA]]))</f>
        <v/>
      </c>
      <c r="D606" s="205"/>
      <c r="E606" s="343"/>
      <c r="F606" s="166"/>
      <c r="G606" s="154" t="str">
        <f>IF(D606="","*",VLOOKUP(F606,BS_ATIVIDADE[#All],3,FALSE))</f>
        <v>*</v>
      </c>
      <c r="H606" s="158"/>
      <c r="I606" s="158"/>
      <c r="J606" s="219"/>
      <c r="K606" s="219"/>
      <c r="L606" s="171"/>
      <c r="M606" s="19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9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58"/>
      <c r="P606" s="158"/>
      <c r="Q606" s="171"/>
      <c r="R606" s="10" t="str">
        <f>IFERROR(_xlfn.XLOOKUP(F606, BS_ATIVIDADE[ATIVIDADE],BS_ATIVIDADE[UNIDADE] ), "*")</f>
        <v>*</v>
      </c>
      <c r="S606" s="1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55" t="str">
        <f>IFERROR(_xlfn.XLOOKUP(J606, BASE_MAPA!$E$2:$E$359, BASE_MAPA!$J$2:$J$359), "ERRO")</f>
        <v>ERRO</v>
      </c>
      <c r="V606" s="282"/>
      <c r="W606" s="335"/>
      <c r="X606" s="205"/>
      <c r="Y606" s="173"/>
      <c r="Z606" s="173"/>
      <c r="AA606" s="171"/>
      <c r="AB606" s="70"/>
      <c r="AC606" s="156"/>
      <c r="AD606" s="158"/>
      <c r="AE606" s="171"/>
      <c r="AF606" s="171"/>
      <c r="AG606" s="171"/>
      <c r="AH606" s="174"/>
      <c r="AI606" s="166" t="str">
        <f>IF(BS_CONTROLE[[#This Row],[Atividade]]=0, "-", BS_CONTROLE[[#This Row],[Atividade]])</f>
        <v>-</v>
      </c>
      <c r="AJ606" s="9" t="str">
        <f>IF(D606="","*",VLOOKUP(AI606,BS_ATIVIDADE[#Data],3,FALSE))</f>
        <v>*</v>
      </c>
      <c r="AK606" s="283" t="str">
        <f>IF(BS_CONTROLE[[#This Row],[Local - Partida]]=0, "-", BS_CONTROLE[[#This Row],[Local - Partida]])</f>
        <v>-</v>
      </c>
      <c r="AL606" s="283" t="str">
        <f>IF(BS_CONTROLE[[#This Row],[Local - Encerramento]]=0, "-", BS_CONTROLE[[#This Row],[Local - Encerramento]])</f>
        <v>-</v>
      </c>
      <c r="AM606" s="283" t="str">
        <f>IF(BS_CONTROLE[[#This Row],[Entre - Estações]]=0, "-", BS_CONTROLE[[#This Row],[Entre - Estações]])</f>
        <v>-</v>
      </c>
      <c r="AN606" s="283" t="str">
        <f>IF(BS_CONTROLE[[#This Row],[SB]]=0, "-", BS_CONTROLE[[#This Row],[SB]])</f>
        <v>-</v>
      </c>
      <c r="AO606" s="267" t="str">
        <f>IF(BS_CONTROLE[[#This Row],[SUB]]=0, "-", BS_CONTROLE[[#This Row],[SUB]])</f>
        <v>-</v>
      </c>
      <c r="AP606" s="268" t="str">
        <f>IF(BS_CONTROLE[[#This Row],[KM - Inicio]]=0, "-", BS_CONTROLE[[#This Row],[KM - Inicio]])</f>
        <v>-</v>
      </c>
      <c r="AQ606" s="268" t="str">
        <f>IF(BS_CONTROLE[[#This Row],[KM - Fim]]=0, "-", BS_CONTROLE[[#This Row],[KM - Fim]])</f>
        <v>-</v>
      </c>
      <c r="AR606" s="284"/>
      <c r="AS606" s="284"/>
      <c r="AT606" s="284"/>
      <c r="AU606" s="344"/>
      <c r="AV606" s="344"/>
      <c r="AW606" s="344"/>
      <c r="AX606" s="345"/>
      <c r="AY606" s="288" t="str">
        <f>IF(D606="","*",IFERROR(IF(ISODD(COUNT(AS606:AX606)),"ERRO",SUM((AT606-AS606),(AV606-AU606),(AX606-AW606))),"ERRO"))</f>
        <v>*</v>
      </c>
      <c r="AZ606" s="156"/>
      <c r="BA606" s="340"/>
      <c r="BB606" s="172" t="str">
        <f>IFERROR(_xlfn.XLOOKUP(AI606, BS_ATIVIDADE[ATIVIDADE],BS_ATIVIDADE[UNIDADE] ), "*")</f>
        <v>*</v>
      </c>
      <c r="BC606" s="271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271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57" t="str">
        <f>IFERROR(_xlfn.XLOOKUP(AO606, BASE_MAPA!$E$2:$E$359, BASE_MAPA!$J$2:$J$359), "ERRO")</f>
        <v>ERRO</v>
      </c>
      <c r="BF606" s="269" t="str">
        <f>IF(BS_CONTROLE[[#This Row],[Responsavel pelo boletim]]=0, "-", BS_CONTROLE[[#This Row],[Responsavel pelo boletim]])</f>
        <v>-</v>
      </c>
      <c r="BG606" s="177"/>
      <c r="BH606" s="346"/>
      <c r="BI606" s="347"/>
      <c r="BJ606" s="348"/>
      <c r="BK606" s="341"/>
      <c r="BL606" s="177"/>
      <c r="BM606" s="173"/>
      <c r="BN606" s="173"/>
      <c r="BO606" s="203"/>
      <c r="BP606" s="341"/>
      <c r="BQ606" s="12" t="str">
        <f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12" t="str">
        <f>IF(BN606="","",SUBSTITUTE(BM606," ","")&amp;SUBSTITUTE(BN606," ",""))</f>
        <v/>
      </c>
    </row>
    <row r="607" spans="1:72">
      <c r="A607" s="161" t="str">
        <f>D608&amp;B607</f>
        <v/>
      </c>
      <c r="B607" s="162"/>
      <c r="C607" s="342" t="str">
        <f>IF(BS_CONTROLE[[#This Row],[DATA]]="","",WEEKNUM(BS_CONTROLE[[#This Row],[DATA]]))</f>
        <v/>
      </c>
      <c r="D607" s="205"/>
      <c r="E607" s="343"/>
      <c r="F607" s="166"/>
      <c r="G607" s="154" t="str">
        <f>IF(D607="","*",VLOOKUP(F607,BS_ATIVIDADE[#All],3,FALSE))</f>
        <v>*</v>
      </c>
      <c r="H607" s="158"/>
      <c r="I607" s="158"/>
      <c r="J607" s="219"/>
      <c r="K607" s="219"/>
      <c r="L607" s="171"/>
      <c r="M607" s="19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9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58"/>
      <c r="P607" s="158"/>
      <c r="Q607" s="171"/>
      <c r="R607" s="10" t="str">
        <f>IFERROR(_xlfn.XLOOKUP(F607, BS_ATIVIDADE[ATIVIDADE],BS_ATIVIDADE[UNIDADE] ), "*")</f>
        <v>*</v>
      </c>
      <c r="S607" s="1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55" t="str">
        <f>IFERROR(_xlfn.XLOOKUP(J607, BASE_MAPA!$E$2:$E$359, BASE_MAPA!$J$2:$J$359), "ERRO")</f>
        <v>ERRO</v>
      </c>
      <c r="V607" s="282"/>
      <c r="W607" s="335"/>
      <c r="X607" s="205"/>
      <c r="Y607" s="173"/>
      <c r="Z607" s="173"/>
      <c r="AA607" s="171"/>
      <c r="AB607" s="70"/>
      <c r="AC607" s="156"/>
      <c r="AD607" s="158"/>
      <c r="AE607" s="171"/>
      <c r="AF607" s="171"/>
      <c r="AG607" s="171"/>
      <c r="AH607" s="174"/>
      <c r="AI607" s="166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83" t="str">
        <f>IF(BS_CONTROLE[[#This Row],[Local - Partida]]=0, "-", BS_CONTROLE[[#This Row],[Local - Partida]])</f>
        <v>-</v>
      </c>
      <c r="AL607" s="283" t="str">
        <f>IF(BS_CONTROLE[[#This Row],[Local - Encerramento]]=0, "-", BS_CONTROLE[[#This Row],[Local - Encerramento]])</f>
        <v>-</v>
      </c>
      <c r="AM607" s="283" t="str">
        <f>IF(BS_CONTROLE[[#This Row],[Entre - Estações]]=0, "-", BS_CONTROLE[[#This Row],[Entre - Estações]])</f>
        <v>-</v>
      </c>
      <c r="AN607" s="283" t="str">
        <f>IF(BS_CONTROLE[[#This Row],[SB]]=0, "-", BS_CONTROLE[[#This Row],[SB]])</f>
        <v>-</v>
      </c>
      <c r="AO607" s="267" t="str">
        <f>IF(BS_CONTROLE[[#This Row],[SUB]]=0, "-", BS_CONTROLE[[#This Row],[SUB]])</f>
        <v>-</v>
      </c>
      <c r="AP607" s="268" t="str">
        <f>IF(BS_CONTROLE[[#This Row],[KM - Inicio]]=0, "-", BS_CONTROLE[[#This Row],[KM - Inicio]])</f>
        <v>-</v>
      </c>
      <c r="AQ607" s="268" t="str">
        <f>IF(BS_CONTROLE[[#This Row],[KM - Fim]]=0, "-", BS_CONTROLE[[#This Row],[KM - Fim]])</f>
        <v>-</v>
      </c>
      <c r="AR607" s="284"/>
      <c r="AS607" s="284"/>
      <c r="AT607" s="284"/>
      <c r="AU607" s="344"/>
      <c r="AV607" s="344"/>
      <c r="AW607" s="344"/>
      <c r="AX607" s="345"/>
      <c r="AY607" s="288" t="str">
        <f>IF(D607="","*",IFERROR(IF(ISODD(COUNT(AS607:AX607)),"ERRO",SUM((AT607-AS607),(AV607-AU607),(AX607-AW607))),"ERRO"))</f>
        <v>*</v>
      </c>
      <c r="AZ607" s="156"/>
      <c r="BA607" s="340"/>
      <c r="BB607" s="172" t="str">
        <f>IFERROR(_xlfn.XLOOKUP(AI607, BS_ATIVIDADE[ATIVIDADE],BS_ATIVIDADE[UNIDADE] ), "*")</f>
        <v>*</v>
      </c>
      <c r="BC607" s="271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271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57" t="str">
        <f>IFERROR(_xlfn.XLOOKUP(AO607, BASE_MAPA!$E$2:$E$359, BASE_MAPA!$J$2:$J$359), "ERRO")</f>
        <v>ERRO</v>
      </c>
      <c r="BF607" s="269" t="str">
        <f>IF(BS_CONTROLE[[#This Row],[Responsavel pelo boletim]]=0, "-", BS_CONTROLE[[#This Row],[Responsavel pelo boletim]])</f>
        <v>-</v>
      </c>
      <c r="BG607" s="177"/>
      <c r="BH607" s="346"/>
      <c r="BI607" s="347"/>
      <c r="BJ607" s="348"/>
      <c r="BK607" s="341"/>
      <c r="BL607" s="177"/>
      <c r="BM607" s="173"/>
      <c r="BN607" s="173"/>
      <c r="BO607" s="203"/>
      <c r="BP607" s="341"/>
      <c r="BQ607" s="12" t="str">
        <f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12" t="str">
        <f>IF(BN607="","",SUBSTITUTE(BM607," ","")&amp;SUBSTITUTE(BN607," ",""))</f>
        <v/>
      </c>
    </row>
    <row r="608" spans="1:72">
      <c r="A608" s="161" t="str">
        <f>D609&amp;B608</f>
        <v/>
      </c>
      <c r="B608" s="162"/>
      <c r="C608" s="342" t="str">
        <f>IF(BS_CONTROLE[[#This Row],[DATA]]="","",WEEKNUM(BS_CONTROLE[[#This Row],[DATA]]))</f>
        <v/>
      </c>
      <c r="D608" s="205"/>
      <c r="E608" s="343"/>
      <c r="F608" s="166"/>
      <c r="G608" s="154" t="str">
        <f>IF(D608="","*",VLOOKUP(F608,BS_ATIVIDADE[#All],3,FALSE))</f>
        <v>*</v>
      </c>
      <c r="H608" s="158"/>
      <c r="I608" s="158"/>
      <c r="J608" s="219"/>
      <c r="K608" s="219"/>
      <c r="L608" s="171"/>
      <c r="M608" s="19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9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58"/>
      <c r="P608" s="158"/>
      <c r="Q608" s="171"/>
      <c r="R608" s="10" t="str">
        <f>IFERROR(_xlfn.XLOOKUP(F608, BS_ATIVIDADE[ATIVIDADE],BS_ATIVIDADE[UNIDADE] ), "*")</f>
        <v>*</v>
      </c>
      <c r="S608" s="1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55" t="str">
        <f>IFERROR(_xlfn.XLOOKUP(J608, BASE_MAPA!$E$2:$E$359, BASE_MAPA!$J$2:$J$359), "ERRO")</f>
        <v>ERRO</v>
      </c>
      <c r="V608" s="282"/>
      <c r="W608" s="335"/>
      <c r="X608" s="205"/>
      <c r="Y608" s="173"/>
      <c r="Z608" s="173"/>
      <c r="AA608" s="171"/>
      <c r="AB608" s="70"/>
      <c r="AC608" s="156"/>
      <c r="AD608" s="158"/>
      <c r="AE608" s="171"/>
      <c r="AF608" s="171"/>
      <c r="AG608" s="171"/>
      <c r="AH608" s="174"/>
      <c r="AI608" s="166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83" t="str">
        <f>IF(BS_CONTROLE[[#This Row],[Local - Partida]]=0, "-", BS_CONTROLE[[#This Row],[Local - Partida]])</f>
        <v>-</v>
      </c>
      <c r="AL608" s="283" t="str">
        <f>IF(BS_CONTROLE[[#This Row],[Local - Encerramento]]=0, "-", BS_CONTROLE[[#This Row],[Local - Encerramento]])</f>
        <v>-</v>
      </c>
      <c r="AM608" s="283" t="str">
        <f>IF(BS_CONTROLE[[#This Row],[Entre - Estações]]=0, "-", BS_CONTROLE[[#This Row],[Entre - Estações]])</f>
        <v>-</v>
      </c>
      <c r="AN608" s="283" t="str">
        <f>IF(BS_CONTROLE[[#This Row],[SB]]=0, "-", BS_CONTROLE[[#This Row],[SB]])</f>
        <v>-</v>
      </c>
      <c r="AO608" s="267" t="str">
        <f>IF(BS_CONTROLE[[#This Row],[SUB]]=0, "-", BS_CONTROLE[[#This Row],[SUB]])</f>
        <v>-</v>
      </c>
      <c r="AP608" s="268" t="str">
        <f>IF(BS_CONTROLE[[#This Row],[KM - Inicio]]=0, "-", BS_CONTROLE[[#This Row],[KM - Inicio]])</f>
        <v>-</v>
      </c>
      <c r="AQ608" s="268" t="str">
        <f>IF(BS_CONTROLE[[#This Row],[KM - Fim]]=0, "-", BS_CONTROLE[[#This Row],[KM - Fim]])</f>
        <v>-</v>
      </c>
      <c r="AR608" s="284"/>
      <c r="AS608" s="284"/>
      <c r="AT608" s="284"/>
      <c r="AU608" s="344"/>
      <c r="AV608" s="344"/>
      <c r="AW608" s="344"/>
      <c r="AX608" s="345"/>
      <c r="AY608" s="288" t="str">
        <f>IF(D608="","*",IFERROR(IF(ISODD(COUNT(AS608:AX608)),"ERRO",SUM((AT608-AS608),(AV608-AU608),(AX608-AW608))),"ERRO"))</f>
        <v>*</v>
      </c>
      <c r="AZ608" s="156"/>
      <c r="BA608" s="340"/>
      <c r="BB608" s="172" t="str">
        <f>IFERROR(_xlfn.XLOOKUP(AI608, BS_ATIVIDADE[ATIVIDADE],BS_ATIVIDADE[UNIDADE] ), "*")</f>
        <v>*</v>
      </c>
      <c r="BC608" s="271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271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57" t="str">
        <f>IFERROR(_xlfn.XLOOKUP(AO608, BASE_MAPA!$E$2:$E$359, BASE_MAPA!$J$2:$J$359), "ERRO")</f>
        <v>ERRO</v>
      </c>
      <c r="BF608" s="269" t="str">
        <f>IF(BS_CONTROLE[[#This Row],[Responsavel pelo boletim]]=0, "-", BS_CONTROLE[[#This Row],[Responsavel pelo boletim]])</f>
        <v>-</v>
      </c>
      <c r="BG608" s="177"/>
      <c r="BH608" s="346"/>
      <c r="BI608" s="347"/>
      <c r="BJ608" s="348"/>
      <c r="BK608" s="341"/>
      <c r="BL608" s="177"/>
      <c r="BM608" s="173"/>
      <c r="BN608" s="173"/>
      <c r="BO608" s="203"/>
      <c r="BP608" s="341"/>
      <c r="BQ608" s="12" t="str">
        <f>IF(AND(BR608&lt;1,BS608&lt;1),"Produção e Intervalo",IF(BR608&lt;1,"Intervalo",IF(BS608&lt;1,"Produção","Aderente")))</f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12" t="str">
        <f>IF(BN608="","",SUBSTITUTE(BM608," ","")&amp;SUBSTITUTE(BN608," ",""))</f>
        <v/>
      </c>
    </row>
    <row r="609" spans="1:72">
      <c r="A609" s="161" t="str">
        <f>D610&amp;B609</f>
        <v/>
      </c>
      <c r="B609" s="162"/>
      <c r="C609" s="342" t="str">
        <f>IF(BS_CONTROLE[[#This Row],[DATA]]="","",WEEKNUM(BS_CONTROLE[[#This Row],[DATA]]))</f>
        <v/>
      </c>
      <c r="D609" s="205"/>
      <c r="E609" s="343"/>
      <c r="F609" s="166"/>
      <c r="G609" s="154" t="str">
        <f>IF(D609="","*",VLOOKUP(F609,BS_ATIVIDADE[#All],3,FALSE))</f>
        <v>*</v>
      </c>
      <c r="H609" s="158"/>
      <c r="I609" s="158"/>
      <c r="J609" s="219"/>
      <c r="K609" s="219"/>
      <c r="L609" s="171"/>
      <c r="M609" s="19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9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58"/>
      <c r="P609" s="158"/>
      <c r="Q609" s="171"/>
      <c r="R609" s="10" t="str">
        <f>IFERROR(_xlfn.XLOOKUP(F609, BS_ATIVIDADE[ATIVIDADE],BS_ATIVIDADE[UNIDADE] ), "*")</f>
        <v>*</v>
      </c>
      <c r="S609" s="1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55" t="str">
        <f>IFERROR(_xlfn.XLOOKUP(J609, BASE_MAPA!$E$2:$E$359, BASE_MAPA!$J$2:$J$359), "ERRO")</f>
        <v>ERRO</v>
      </c>
      <c r="V609" s="282"/>
      <c r="W609" s="335"/>
      <c r="X609" s="205"/>
      <c r="Y609" s="173"/>
      <c r="Z609" s="173"/>
      <c r="AA609" s="171"/>
      <c r="AB609" s="70"/>
      <c r="AC609" s="156"/>
      <c r="AD609" s="158"/>
      <c r="AE609" s="171"/>
      <c r="AF609" s="171"/>
      <c r="AG609" s="171"/>
      <c r="AH609" s="174"/>
      <c r="AI609" s="166" t="str">
        <f>IF(BS_CONTROLE[[#This Row],[Atividade]]=0, "-", BS_CONTROLE[[#This Row],[Atividade]])</f>
        <v>-</v>
      </c>
      <c r="AJ609" s="9" t="str">
        <f>IF(D609="","*",VLOOKUP(AI609,BS_ATIVIDADE[#Data],3,FALSE))</f>
        <v>*</v>
      </c>
      <c r="AK609" s="283" t="str">
        <f>IF(BS_CONTROLE[[#This Row],[Local - Partida]]=0, "-", BS_CONTROLE[[#This Row],[Local - Partida]])</f>
        <v>-</v>
      </c>
      <c r="AL609" s="283" t="str">
        <f>IF(BS_CONTROLE[[#This Row],[Local - Encerramento]]=0, "-", BS_CONTROLE[[#This Row],[Local - Encerramento]])</f>
        <v>-</v>
      </c>
      <c r="AM609" s="283" t="str">
        <f>IF(BS_CONTROLE[[#This Row],[Entre - Estações]]=0, "-", BS_CONTROLE[[#This Row],[Entre - Estações]])</f>
        <v>-</v>
      </c>
      <c r="AN609" s="283" t="str">
        <f>IF(BS_CONTROLE[[#This Row],[SB]]=0, "-", BS_CONTROLE[[#This Row],[SB]])</f>
        <v>-</v>
      </c>
      <c r="AO609" s="267" t="str">
        <f>IF(BS_CONTROLE[[#This Row],[SUB]]=0, "-", BS_CONTROLE[[#This Row],[SUB]])</f>
        <v>-</v>
      </c>
      <c r="AP609" s="268" t="str">
        <f>IF(BS_CONTROLE[[#This Row],[KM - Inicio]]=0, "-", BS_CONTROLE[[#This Row],[KM - Inicio]])</f>
        <v>-</v>
      </c>
      <c r="AQ609" s="268" t="str">
        <f>IF(BS_CONTROLE[[#This Row],[KM - Fim]]=0, "-", BS_CONTROLE[[#This Row],[KM - Fim]])</f>
        <v>-</v>
      </c>
      <c r="AR609" s="284"/>
      <c r="AS609" s="284"/>
      <c r="AT609" s="284"/>
      <c r="AU609" s="344"/>
      <c r="AV609" s="344"/>
      <c r="AW609" s="344"/>
      <c r="AX609" s="345"/>
      <c r="AY609" s="288" t="str">
        <f>IF(D609="","*",IFERROR(IF(ISODD(COUNT(AS609:AX609)),"ERRO",SUM((AT609-AS609),(AV609-AU609),(AX609-AW609))),"ERRO"))</f>
        <v>*</v>
      </c>
      <c r="AZ609" s="156"/>
      <c r="BA609" s="340"/>
      <c r="BB609" s="172" t="str">
        <f>IFERROR(_xlfn.XLOOKUP(AI609, BS_ATIVIDADE[ATIVIDADE],BS_ATIVIDADE[UNIDADE] ), "*")</f>
        <v>*</v>
      </c>
      <c r="BC609" s="271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271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57" t="str">
        <f>IFERROR(_xlfn.XLOOKUP(AO609, BASE_MAPA!$E$2:$E$359, BASE_MAPA!$J$2:$J$359), "ERRO")</f>
        <v>ERRO</v>
      </c>
      <c r="BF609" s="269" t="str">
        <f>IF(BS_CONTROLE[[#This Row],[Responsavel pelo boletim]]=0, "-", BS_CONTROLE[[#This Row],[Responsavel pelo boletim]])</f>
        <v>-</v>
      </c>
      <c r="BG609" s="177"/>
      <c r="BH609" s="346"/>
      <c r="BI609" s="347"/>
      <c r="BJ609" s="348"/>
      <c r="BK609" s="341"/>
      <c r="BL609" s="177"/>
      <c r="BM609" s="173"/>
      <c r="BN609" s="173"/>
      <c r="BO609" s="203"/>
      <c r="BP609" s="341"/>
      <c r="BQ609" s="12" t="str">
        <f>IF(AND(BR609&lt;1,BS609&lt;1),"Produção e Intervalo",IF(BR609&lt;1,"Intervalo",IF(BS609&lt;1,"Produção","Aderente")))</f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12" t="str">
        <f>IF(BN609="","",SUBSTITUTE(BM609," ","")&amp;SUBSTITUTE(BN609," ",""))</f>
        <v/>
      </c>
    </row>
    <row r="610" spans="1:72">
      <c r="A610" s="161" t="str">
        <f>D611&amp;B610</f>
        <v/>
      </c>
      <c r="B610" s="162"/>
      <c r="C610" s="342" t="str">
        <f>IF(BS_CONTROLE[[#This Row],[DATA]]="","",WEEKNUM(BS_CONTROLE[[#This Row],[DATA]]))</f>
        <v/>
      </c>
      <c r="D610" s="205"/>
      <c r="E610" s="343"/>
      <c r="F610" s="166"/>
      <c r="G610" s="154" t="str">
        <f>IF(D610="","*",VLOOKUP(F610,BS_ATIVIDADE[#All],3,FALSE))</f>
        <v>*</v>
      </c>
      <c r="H610" s="158"/>
      <c r="I610" s="158"/>
      <c r="J610" s="219"/>
      <c r="K610" s="219"/>
      <c r="L610" s="171"/>
      <c r="M610" s="19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9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58"/>
      <c r="P610" s="158"/>
      <c r="Q610" s="171"/>
      <c r="R610" s="10" t="str">
        <f>IFERROR(_xlfn.XLOOKUP(F610, BS_ATIVIDADE[ATIVIDADE],BS_ATIVIDADE[UNIDADE] ), "*")</f>
        <v>*</v>
      </c>
      <c r="S610" s="1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55" t="str">
        <f>IFERROR(_xlfn.XLOOKUP(J610, BASE_MAPA!$E$2:$E$359, BASE_MAPA!$J$2:$J$359), "ERRO")</f>
        <v>ERRO</v>
      </c>
      <c r="V610" s="282"/>
      <c r="W610" s="335"/>
      <c r="X610" s="205"/>
      <c r="Y610" s="173"/>
      <c r="Z610" s="173"/>
      <c r="AA610" s="171"/>
      <c r="AB610" s="70"/>
      <c r="AC610" s="156"/>
      <c r="AD610" s="158"/>
      <c r="AE610" s="171"/>
      <c r="AF610" s="171"/>
      <c r="AG610" s="171"/>
      <c r="AH610" s="174"/>
      <c r="AI610" s="166" t="str">
        <f>IF(BS_CONTROLE[[#This Row],[Atividade]]=0, "-", BS_CONTROLE[[#This Row],[Atividade]])</f>
        <v>-</v>
      </c>
      <c r="AJ610" s="9" t="str">
        <f>IF(D610="","*",VLOOKUP(AI610,BS_ATIVIDADE[#Data],3,FALSE))</f>
        <v>*</v>
      </c>
      <c r="AK610" s="283" t="str">
        <f>IF(BS_CONTROLE[[#This Row],[Local - Partida]]=0, "-", BS_CONTROLE[[#This Row],[Local - Partida]])</f>
        <v>-</v>
      </c>
      <c r="AL610" s="283" t="str">
        <f>IF(BS_CONTROLE[[#This Row],[Local - Encerramento]]=0, "-", BS_CONTROLE[[#This Row],[Local - Encerramento]])</f>
        <v>-</v>
      </c>
      <c r="AM610" s="283" t="str">
        <f>IF(BS_CONTROLE[[#This Row],[Entre - Estações]]=0, "-", BS_CONTROLE[[#This Row],[Entre - Estações]])</f>
        <v>-</v>
      </c>
      <c r="AN610" s="283" t="str">
        <f>IF(BS_CONTROLE[[#This Row],[SB]]=0, "-", BS_CONTROLE[[#This Row],[SB]])</f>
        <v>-</v>
      </c>
      <c r="AO610" s="267" t="str">
        <f>IF(BS_CONTROLE[[#This Row],[SUB]]=0, "-", BS_CONTROLE[[#This Row],[SUB]])</f>
        <v>-</v>
      </c>
      <c r="AP610" s="268" t="str">
        <f>IF(BS_CONTROLE[[#This Row],[KM - Inicio]]=0, "-", BS_CONTROLE[[#This Row],[KM - Inicio]])</f>
        <v>-</v>
      </c>
      <c r="AQ610" s="268" t="str">
        <f>IF(BS_CONTROLE[[#This Row],[KM - Fim]]=0, "-", BS_CONTROLE[[#This Row],[KM - Fim]])</f>
        <v>-</v>
      </c>
      <c r="AR610" s="284"/>
      <c r="AS610" s="284"/>
      <c r="AT610" s="284"/>
      <c r="AU610" s="344"/>
      <c r="AV610" s="344"/>
      <c r="AW610" s="344"/>
      <c r="AX610" s="345"/>
      <c r="AY610" s="288" t="str">
        <f>IF(D610="","*",IFERROR(IF(ISODD(COUNT(AS610:AX610)),"ERRO",SUM((AT610-AS610),(AV610-AU610),(AX610-AW610))),"ERRO"))</f>
        <v>*</v>
      </c>
      <c r="AZ610" s="156"/>
      <c r="BA610" s="340"/>
      <c r="BB610" s="172" t="str">
        <f>IFERROR(_xlfn.XLOOKUP(AI610, BS_ATIVIDADE[ATIVIDADE],BS_ATIVIDADE[UNIDADE] ), "*")</f>
        <v>*</v>
      </c>
      <c r="BC610" s="271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271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57" t="str">
        <f>IFERROR(_xlfn.XLOOKUP(AO610, BASE_MAPA!$E$2:$E$359, BASE_MAPA!$J$2:$J$359), "ERRO")</f>
        <v>ERRO</v>
      </c>
      <c r="BF610" s="269" t="str">
        <f>IF(BS_CONTROLE[[#This Row],[Responsavel pelo boletim]]=0, "-", BS_CONTROLE[[#This Row],[Responsavel pelo boletim]])</f>
        <v>-</v>
      </c>
      <c r="BG610" s="177"/>
      <c r="BH610" s="346"/>
      <c r="BI610" s="347"/>
      <c r="BJ610" s="348"/>
      <c r="BK610" s="341"/>
      <c r="BL610" s="177"/>
      <c r="BM610" s="173"/>
      <c r="BN610" s="173"/>
      <c r="BO610" s="203"/>
      <c r="BP610" s="341"/>
      <c r="BQ610" s="12" t="str">
        <f>IF(AND(BR610&lt;1,BS610&lt;1),"Produção e Intervalo",IF(BR610&lt;1,"Intervalo",IF(BS610&lt;1,"Produção","Aderente")))</f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12" t="str">
        <f>IF(BN610="","",SUBSTITUTE(BM610," ","")&amp;SUBSTITUTE(BN610," ",""))</f>
        <v/>
      </c>
    </row>
    <row r="611" spans="1:72">
      <c r="A611" s="161" t="str">
        <f>D612&amp;B611</f>
        <v/>
      </c>
      <c r="B611" s="162"/>
      <c r="C611" s="342" t="str">
        <f>IF(BS_CONTROLE[[#This Row],[DATA]]="","",WEEKNUM(BS_CONTROLE[[#This Row],[DATA]]))</f>
        <v/>
      </c>
      <c r="D611" s="205"/>
      <c r="E611" s="343"/>
      <c r="F611" s="166"/>
      <c r="G611" s="154" t="str">
        <f>IF(D611="","*",VLOOKUP(F611,BS_ATIVIDADE[#All],3,FALSE))</f>
        <v>*</v>
      </c>
      <c r="H611" s="158"/>
      <c r="I611" s="158"/>
      <c r="J611" s="219"/>
      <c r="K611" s="219"/>
      <c r="L611" s="171"/>
      <c r="M611" s="19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9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58"/>
      <c r="P611" s="158"/>
      <c r="Q611" s="171"/>
      <c r="R611" s="10" t="str">
        <f>IFERROR(_xlfn.XLOOKUP(F611, BS_ATIVIDADE[ATIVIDADE],BS_ATIVIDADE[UNIDADE] ), "*")</f>
        <v>*</v>
      </c>
      <c r="S611" s="1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55" t="str">
        <f>IFERROR(_xlfn.XLOOKUP(J611, BASE_MAPA!$E$2:$E$359, BASE_MAPA!$J$2:$J$359), "ERRO")</f>
        <v>ERRO</v>
      </c>
      <c r="V611" s="282"/>
      <c r="W611" s="335"/>
      <c r="X611" s="205"/>
      <c r="Y611" s="173"/>
      <c r="Z611" s="173"/>
      <c r="AA611" s="171"/>
      <c r="AB611" s="70"/>
      <c r="AC611" s="156"/>
      <c r="AD611" s="158"/>
      <c r="AE611" s="171"/>
      <c r="AF611" s="171"/>
      <c r="AG611" s="171"/>
      <c r="AH611" s="174"/>
      <c r="AI611" s="166" t="str">
        <f>IF(BS_CONTROLE[[#This Row],[Atividade]]=0, "-", BS_CONTROLE[[#This Row],[Atividade]])</f>
        <v>-</v>
      </c>
      <c r="AJ611" s="9" t="str">
        <f>IF(D611="","*",VLOOKUP(AI611,BS_ATIVIDADE[#Data],3,FALSE))</f>
        <v>*</v>
      </c>
      <c r="AK611" s="283" t="str">
        <f>IF(BS_CONTROLE[[#This Row],[Local - Partida]]=0, "-", BS_CONTROLE[[#This Row],[Local - Partida]])</f>
        <v>-</v>
      </c>
      <c r="AL611" s="283" t="str">
        <f>IF(BS_CONTROLE[[#This Row],[Local - Encerramento]]=0, "-", BS_CONTROLE[[#This Row],[Local - Encerramento]])</f>
        <v>-</v>
      </c>
      <c r="AM611" s="283" t="str">
        <f>IF(BS_CONTROLE[[#This Row],[Entre - Estações]]=0, "-", BS_CONTROLE[[#This Row],[Entre - Estações]])</f>
        <v>-</v>
      </c>
      <c r="AN611" s="283" t="str">
        <f>IF(BS_CONTROLE[[#This Row],[SB]]=0, "-", BS_CONTROLE[[#This Row],[SB]])</f>
        <v>-</v>
      </c>
      <c r="AO611" s="267" t="str">
        <f>IF(BS_CONTROLE[[#This Row],[SUB]]=0, "-", BS_CONTROLE[[#This Row],[SUB]])</f>
        <v>-</v>
      </c>
      <c r="AP611" s="268" t="str">
        <f>IF(BS_CONTROLE[[#This Row],[KM - Inicio]]=0, "-", BS_CONTROLE[[#This Row],[KM - Inicio]])</f>
        <v>-</v>
      </c>
      <c r="AQ611" s="268" t="str">
        <f>IF(BS_CONTROLE[[#This Row],[KM - Fim]]=0, "-", BS_CONTROLE[[#This Row],[KM - Fim]])</f>
        <v>-</v>
      </c>
      <c r="AR611" s="284"/>
      <c r="AS611" s="284"/>
      <c r="AT611" s="284"/>
      <c r="AU611" s="344"/>
      <c r="AV611" s="344"/>
      <c r="AW611" s="344"/>
      <c r="AX611" s="345"/>
      <c r="AY611" s="288" t="str">
        <f>IF(D611="","*",IFERROR(IF(ISODD(COUNT(AS611:AX611)),"ERRO",SUM((AT611-AS611),(AV611-AU611),(AX611-AW611))),"ERRO"))</f>
        <v>*</v>
      </c>
      <c r="AZ611" s="156"/>
      <c r="BA611" s="340"/>
      <c r="BB611" s="172" t="str">
        <f>IFERROR(_xlfn.XLOOKUP(AI611, BS_ATIVIDADE[ATIVIDADE],BS_ATIVIDADE[UNIDADE] ), "*")</f>
        <v>*</v>
      </c>
      <c r="BC611" s="271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271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57" t="str">
        <f>IFERROR(_xlfn.XLOOKUP(AO611, BASE_MAPA!$E$2:$E$359, BASE_MAPA!$J$2:$J$359), "ERRO")</f>
        <v>ERRO</v>
      </c>
      <c r="BF611" s="269" t="str">
        <f>IF(BS_CONTROLE[[#This Row],[Responsavel pelo boletim]]=0, "-", BS_CONTROLE[[#This Row],[Responsavel pelo boletim]])</f>
        <v>-</v>
      </c>
      <c r="BG611" s="177"/>
      <c r="BH611" s="346"/>
      <c r="BI611" s="347"/>
      <c r="BJ611" s="348"/>
      <c r="BK611" s="341"/>
      <c r="BL611" s="177"/>
      <c r="BM611" s="173"/>
      <c r="BN611" s="173"/>
      <c r="BO611" s="203"/>
      <c r="BP611" s="341"/>
      <c r="BQ611" s="12" t="str">
        <f>IF(AND(BR611&lt;1,BS611&lt;1),"Produção e Intervalo",IF(BR611&lt;1,"Intervalo",IF(BS611&lt;1,"Produção","Aderente")))</f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12" t="str">
        <f>IF(BN611="","",SUBSTITUTE(BM611," ","")&amp;SUBSTITUTE(BN611," ",""))</f>
        <v/>
      </c>
    </row>
    <row r="612" spans="1:72">
      <c r="A612" s="161" t="str">
        <f>D613&amp;B612</f>
        <v/>
      </c>
      <c r="B612" s="162"/>
      <c r="C612" s="342" t="str">
        <f>IF(BS_CONTROLE[[#This Row],[DATA]]="","",WEEKNUM(BS_CONTROLE[[#This Row],[DATA]]))</f>
        <v/>
      </c>
      <c r="D612" s="205"/>
      <c r="E612" s="343"/>
      <c r="F612" s="166"/>
      <c r="G612" s="154" t="str">
        <f>IF(D612="","*",VLOOKUP(F612,BS_ATIVIDADE[#All],3,FALSE))</f>
        <v>*</v>
      </c>
      <c r="H612" s="158"/>
      <c r="I612" s="158"/>
      <c r="J612" s="219"/>
      <c r="K612" s="219"/>
      <c r="L612" s="171"/>
      <c r="M612" s="19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9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58"/>
      <c r="P612" s="158"/>
      <c r="Q612" s="171"/>
      <c r="R612" s="10" t="str">
        <f>IFERROR(_xlfn.XLOOKUP(F612, BS_ATIVIDADE[ATIVIDADE],BS_ATIVIDADE[UNIDADE] ), "*")</f>
        <v>*</v>
      </c>
      <c r="S612" s="1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55" t="str">
        <f>IFERROR(_xlfn.XLOOKUP(J612, BASE_MAPA!$E$2:$E$359, BASE_MAPA!$J$2:$J$359), "ERRO")</f>
        <v>ERRO</v>
      </c>
      <c r="V612" s="282"/>
      <c r="W612" s="335"/>
      <c r="X612" s="205"/>
      <c r="Y612" s="173"/>
      <c r="Z612" s="173"/>
      <c r="AA612" s="171"/>
      <c r="AB612" s="70"/>
      <c r="AC612" s="156"/>
      <c r="AD612" s="158"/>
      <c r="AE612" s="171"/>
      <c r="AF612" s="171"/>
      <c r="AG612" s="171"/>
      <c r="AH612" s="174"/>
      <c r="AI612" s="166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83" t="str">
        <f>IF(BS_CONTROLE[[#This Row],[Local - Partida]]=0, "-", BS_CONTROLE[[#This Row],[Local - Partida]])</f>
        <v>-</v>
      </c>
      <c r="AL612" s="283" t="str">
        <f>IF(BS_CONTROLE[[#This Row],[Local - Encerramento]]=0, "-", BS_CONTROLE[[#This Row],[Local - Encerramento]])</f>
        <v>-</v>
      </c>
      <c r="AM612" s="283" t="str">
        <f>IF(BS_CONTROLE[[#This Row],[Entre - Estações]]=0, "-", BS_CONTROLE[[#This Row],[Entre - Estações]])</f>
        <v>-</v>
      </c>
      <c r="AN612" s="283" t="str">
        <f>IF(BS_CONTROLE[[#This Row],[SB]]=0, "-", BS_CONTROLE[[#This Row],[SB]])</f>
        <v>-</v>
      </c>
      <c r="AO612" s="267" t="str">
        <f>IF(BS_CONTROLE[[#This Row],[SUB]]=0, "-", BS_CONTROLE[[#This Row],[SUB]])</f>
        <v>-</v>
      </c>
      <c r="AP612" s="268" t="str">
        <f>IF(BS_CONTROLE[[#This Row],[KM - Inicio]]=0, "-", BS_CONTROLE[[#This Row],[KM - Inicio]])</f>
        <v>-</v>
      </c>
      <c r="AQ612" s="268" t="str">
        <f>IF(BS_CONTROLE[[#This Row],[KM - Fim]]=0, "-", BS_CONTROLE[[#This Row],[KM - Fim]])</f>
        <v>-</v>
      </c>
      <c r="AR612" s="284"/>
      <c r="AS612" s="284"/>
      <c r="AT612" s="284"/>
      <c r="AU612" s="344"/>
      <c r="AV612" s="344"/>
      <c r="AW612" s="344"/>
      <c r="AX612" s="345"/>
      <c r="AY612" s="288" t="str">
        <f>IF(D612="","*",IFERROR(IF(ISODD(COUNT(AS612:AX612)),"ERRO",SUM((AT612-AS612),(AV612-AU612),(AX612-AW612))),"ERRO"))</f>
        <v>*</v>
      </c>
      <c r="AZ612" s="156"/>
      <c r="BA612" s="340"/>
      <c r="BB612" s="172" t="str">
        <f>IFERROR(_xlfn.XLOOKUP(AI612, BS_ATIVIDADE[ATIVIDADE],BS_ATIVIDADE[UNIDADE] ), "*")</f>
        <v>*</v>
      </c>
      <c r="BC612" s="271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271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57" t="str">
        <f>IFERROR(_xlfn.XLOOKUP(AO612, BASE_MAPA!$E$2:$E$359, BASE_MAPA!$J$2:$J$359), "ERRO")</f>
        <v>ERRO</v>
      </c>
      <c r="BF612" s="269" t="str">
        <f>IF(BS_CONTROLE[[#This Row],[Responsavel pelo boletim]]=0, "-", BS_CONTROLE[[#This Row],[Responsavel pelo boletim]])</f>
        <v>-</v>
      </c>
      <c r="BG612" s="177"/>
      <c r="BH612" s="346"/>
      <c r="BI612" s="347"/>
      <c r="BJ612" s="348"/>
      <c r="BK612" s="341"/>
      <c r="BL612" s="177"/>
      <c r="BM612" s="173"/>
      <c r="BN612" s="173"/>
      <c r="BO612" s="203"/>
      <c r="BP612" s="341"/>
      <c r="BQ612" s="12" t="str">
        <f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12" t="str">
        <f>IF(BN612="","",SUBSTITUTE(BM612," ","")&amp;SUBSTITUTE(BN612," ",""))</f>
        <v/>
      </c>
    </row>
    <row r="613" spans="1:72">
      <c r="A613" s="161" t="str">
        <f>D614&amp;B613</f>
        <v/>
      </c>
      <c r="B613" s="162"/>
      <c r="C613" s="342" t="str">
        <f>IF(BS_CONTROLE[[#This Row],[DATA]]="","",WEEKNUM(BS_CONTROLE[[#This Row],[DATA]]))</f>
        <v/>
      </c>
      <c r="D613" s="205"/>
      <c r="E613" s="343"/>
      <c r="F613" s="166"/>
      <c r="G613" s="154" t="str">
        <f>IF(D613="","*",VLOOKUP(F613,BS_ATIVIDADE[#All],3,FALSE))</f>
        <v>*</v>
      </c>
      <c r="H613" s="158"/>
      <c r="I613" s="158"/>
      <c r="J613" s="219"/>
      <c r="K613" s="219"/>
      <c r="L613" s="171"/>
      <c r="M613" s="19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9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58"/>
      <c r="P613" s="158"/>
      <c r="Q613" s="171"/>
      <c r="R613" s="10" t="str">
        <f>IFERROR(_xlfn.XLOOKUP(F613, BS_ATIVIDADE[ATIVIDADE],BS_ATIVIDADE[UNIDADE] ), "*")</f>
        <v>*</v>
      </c>
      <c r="S613" s="1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55" t="str">
        <f>IFERROR(_xlfn.XLOOKUP(J613, BASE_MAPA!$E$2:$E$359, BASE_MAPA!$J$2:$J$359), "ERRO")</f>
        <v>ERRO</v>
      </c>
      <c r="V613" s="282"/>
      <c r="W613" s="335"/>
      <c r="X613" s="205"/>
      <c r="Y613" s="173"/>
      <c r="Z613" s="173"/>
      <c r="AA613" s="171"/>
      <c r="AB613" s="70"/>
      <c r="AC613" s="156"/>
      <c r="AD613" s="158"/>
      <c r="AE613" s="171"/>
      <c r="AF613" s="171"/>
      <c r="AG613" s="171"/>
      <c r="AH613" s="174"/>
      <c r="AI613" s="166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83" t="str">
        <f>IF(BS_CONTROLE[[#This Row],[Local - Partida]]=0, "-", BS_CONTROLE[[#This Row],[Local - Partida]])</f>
        <v>-</v>
      </c>
      <c r="AL613" s="283" t="str">
        <f>IF(BS_CONTROLE[[#This Row],[Local - Encerramento]]=0, "-", BS_CONTROLE[[#This Row],[Local - Encerramento]])</f>
        <v>-</v>
      </c>
      <c r="AM613" s="283" t="str">
        <f>IF(BS_CONTROLE[[#This Row],[Entre - Estações]]=0, "-", BS_CONTROLE[[#This Row],[Entre - Estações]])</f>
        <v>-</v>
      </c>
      <c r="AN613" s="283" t="str">
        <f>IF(BS_CONTROLE[[#This Row],[SB]]=0, "-", BS_CONTROLE[[#This Row],[SB]])</f>
        <v>-</v>
      </c>
      <c r="AO613" s="267" t="str">
        <f>IF(BS_CONTROLE[[#This Row],[SUB]]=0, "-", BS_CONTROLE[[#This Row],[SUB]])</f>
        <v>-</v>
      </c>
      <c r="AP613" s="268" t="str">
        <f>IF(BS_CONTROLE[[#This Row],[KM - Inicio]]=0, "-", BS_CONTROLE[[#This Row],[KM - Inicio]])</f>
        <v>-</v>
      </c>
      <c r="AQ613" s="268" t="str">
        <f>IF(BS_CONTROLE[[#This Row],[KM - Fim]]=0, "-", BS_CONTROLE[[#This Row],[KM - Fim]])</f>
        <v>-</v>
      </c>
      <c r="AR613" s="284"/>
      <c r="AS613" s="284"/>
      <c r="AT613" s="284"/>
      <c r="AU613" s="344"/>
      <c r="AV613" s="344"/>
      <c r="AW613" s="344"/>
      <c r="AX613" s="345"/>
      <c r="AY613" s="288" t="str">
        <f>IF(D613="","*",IFERROR(IF(ISODD(COUNT(AS613:AX613)),"ERRO",SUM((AT613-AS613),(AV613-AU613),(AX613-AW613))),"ERRO"))</f>
        <v>*</v>
      </c>
      <c r="AZ613" s="156"/>
      <c r="BA613" s="340"/>
      <c r="BB613" s="172" t="str">
        <f>IFERROR(_xlfn.XLOOKUP(AI613, BS_ATIVIDADE[ATIVIDADE],BS_ATIVIDADE[UNIDADE] ), "*")</f>
        <v>*</v>
      </c>
      <c r="BC613" s="271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271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57" t="str">
        <f>IFERROR(_xlfn.XLOOKUP(AO613, BASE_MAPA!$E$2:$E$359, BASE_MAPA!$J$2:$J$359), "ERRO")</f>
        <v>ERRO</v>
      </c>
      <c r="BF613" s="269" t="str">
        <f>IF(BS_CONTROLE[[#This Row],[Responsavel pelo boletim]]=0, "-", BS_CONTROLE[[#This Row],[Responsavel pelo boletim]])</f>
        <v>-</v>
      </c>
      <c r="BG613" s="177"/>
      <c r="BH613" s="346"/>
      <c r="BI613" s="347"/>
      <c r="BJ613" s="348"/>
      <c r="BK613" s="341"/>
      <c r="BL613" s="177"/>
      <c r="BM613" s="173"/>
      <c r="BN613" s="173"/>
      <c r="BO613" s="203"/>
      <c r="BP613" s="341"/>
      <c r="BQ613" s="12" t="str">
        <f>IF(AND(BR613&lt;1,BS613&lt;1),"Produção e Intervalo",IF(BR613&lt;1,"Intervalo",IF(BS613&lt;1,"Produção","Aderente")))</f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12" t="str">
        <f>IF(BN613="","",SUBSTITUTE(BM613," ","")&amp;SUBSTITUTE(BN613," ",""))</f>
        <v/>
      </c>
    </row>
    <row r="614" spans="1:72">
      <c r="A614" s="161" t="str">
        <f>D615&amp;B614</f>
        <v/>
      </c>
      <c r="B614" s="162"/>
      <c r="C614" s="342" t="str">
        <f>IF(BS_CONTROLE[[#This Row],[DATA]]="","",WEEKNUM(BS_CONTROLE[[#This Row],[DATA]]))</f>
        <v/>
      </c>
      <c r="D614" s="205"/>
      <c r="E614" s="343"/>
      <c r="F614" s="166"/>
      <c r="G614" s="154" t="str">
        <f>IF(D614="","*",VLOOKUP(F614,BS_ATIVIDADE[#All],3,FALSE))</f>
        <v>*</v>
      </c>
      <c r="H614" s="158"/>
      <c r="I614" s="158"/>
      <c r="J614" s="219"/>
      <c r="K614" s="219"/>
      <c r="L614" s="171"/>
      <c r="M614" s="19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9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58"/>
      <c r="P614" s="158"/>
      <c r="Q614" s="171"/>
      <c r="R614" s="10" t="str">
        <f>IFERROR(_xlfn.XLOOKUP(F614, BS_ATIVIDADE[ATIVIDADE],BS_ATIVIDADE[UNIDADE] ), "*")</f>
        <v>*</v>
      </c>
      <c r="S614" s="1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55" t="str">
        <f>IFERROR(_xlfn.XLOOKUP(J614, BASE_MAPA!$E$2:$E$359, BASE_MAPA!$J$2:$J$359), "ERRO")</f>
        <v>ERRO</v>
      </c>
      <c r="V614" s="282"/>
      <c r="W614" s="335"/>
      <c r="X614" s="205"/>
      <c r="Y614" s="173"/>
      <c r="Z614" s="173"/>
      <c r="AA614" s="171"/>
      <c r="AB614" s="70"/>
      <c r="AC614" s="156"/>
      <c r="AD614" s="158"/>
      <c r="AE614" s="171"/>
      <c r="AF614" s="171"/>
      <c r="AG614" s="171"/>
      <c r="AH614" s="174"/>
      <c r="AI614" s="166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83" t="str">
        <f>IF(BS_CONTROLE[[#This Row],[Local - Partida]]=0, "-", BS_CONTROLE[[#This Row],[Local - Partida]])</f>
        <v>-</v>
      </c>
      <c r="AL614" s="283" t="str">
        <f>IF(BS_CONTROLE[[#This Row],[Local - Encerramento]]=0, "-", BS_CONTROLE[[#This Row],[Local - Encerramento]])</f>
        <v>-</v>
      </c>
      <c r="AM614" s="283" t="str">
        <f>IF(BS_CONTROLE[[#This Row],[Entre - Estações]]=0, "-", BS_CONTROLE[[#This Row],[Entre - Estações]])</f>
        <v>-</v>
      </c>
      <c r="AN614" s="283" t="str">
        <f>IF(BS_CONTROLE[[#This Row],[SB]]=0, "-", BS_CONTROLE[[#This Row],[SB]])</f>
        <v>-</v>
      </c>
      <c r="AO614" s="267" t="str">
        <f>IF(BS_CONTROLE[[#This Row],[SUB]]=0, "-", BS_CONTROLE[[#This Row],[SUB]])</f>
        <v>-</v>
      </c>
      <c r="AP614" s="268" t="str">
        <f>IF(BS_CONTROLE[[#This Row],[KM - Inicio]]=0, "-", BS_CONTROLE[[#This Row],[KM - Inicio]])</f>
        <v>-</v>
      </c>
      <c r="AQ614" s="268" t="str">
        <f>IF(BS_CONTROLE[[#This Row],[KM - Fim]]=0, "-", BS_CONTROLE[[#This Row],[KM - Fim]])</f>
        <v>-</v>
      </c>
      <c r="AR614" s="284"/>
      <c r="AS614" s="284"/>
      <c r="AT614" s="284"/>
      <c r="AU614" s="344"/>
      <c r="AV614" s="344"/>
      <c r="AW614" s="344"/>
      <c r="AX614" s="345"/>
      <c r="AY614" s="288" t="str">
        <f>IF(D614="","*",IFERROR(IF(ISODD(COUNT(AS614:AX614)),"ERRO",SUM((AT614-AS614),(AV614-AU614),(AX614-AW614))),"ERRO"))</f>
        <v>*</v>
      </c>
      <c r="AZ614" s="156"/>
      <c r="BA614" s="340"/>
      <c r="BB614" s="172" t="str">
        <f>IFERROR(_xlfn.XLOOKUP(AI614, BS_ATIVIDADE[ATIVIDADE],BS_ATIVIDADE[UNIDADE] ), "*")</f>
        <v>*</v>
      </c>
      <c r="BC614" s="271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271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57" t="str">
        <f>IFERROR(_xlfn.XLOOKUP(AO614, BASE_MAPA!$E$2:$E$359, BASE_MAPA!$J$2:$J$359), "ERRO")</f>
        <v>ERRO</v>
      </c>
      <c r="BF614" s="269" t="str">
        <f>IF(BS_CONTROLE[[#This Row],[Responsavel pelo boletim]]=0, "-", BS_CONTROLE[[#This Row],[Responsavel pelo boletim]])</f>
        <v>-</v>
      </c>
      <c r="BG614" s="177"/>
      <c r="BH614" s="346"/>
      <c r="BI614" s="347"/>
      <c r="BJ614" s="348"/>
      <c r="BK614" s="341"/>
      <c r="BL614" s="177"/>
      <c r="BM614" s="173"/>
      <c r="BN614" s="173"/>
      <c r="BO614" s="203"/>
      <c r="BP614" s="341"/>
      <c r="BQ614" s="12" t="str">
        <f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12" t="str">
        <f>IF(BN614="","",SUBSTITUTE(BM614," ","")&amp;SUBSTITUTE(BN614," ",""))</f>
        <v/>
      </c>
    </row>
    <row r="615" spans="1:72">
      <c r="A615" s="161" t="str">
        <f>D616&amp;B615</f>
        <v/>
      </c>
      <c r="B615" s="162"/>
      <c r="C615" s="342" t="str">
        <f>IF(BS_CONTROLE[[#This Row],[DATA]]="","",WEEKNUM(BS_CONTROLE[[#This Row],[DATA]]))</f>
        <v/>
      </c>
      <c r="D615" s="205"/>
      <c r="E615" s="343"/>
      <c r="F615" s="166"/>
      <c r="G615" s="154" t="str">
        <f>IF(D615="","*",VLOOKUP(F615,BS_ATIVIDADE[#All],3,FALSE))</f>
        <v>*</v>
      </c>
      <c r="H615" s="158"/>
      <c r="I615" s="158"/>
      <c r="J615" s="219"/>
      <c r="K615" s="219"/>
      <c r="L615" s="171"/>
      <c r="M615" s="19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9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58"/>
      <c r="P615" s="158"/>
      <c r="Q615" s="171"/>
      <c r="R615" s="10" t="str">
        <f>IFERROR(_xlfn.XLOOKUP(F615, BS_ATIVIDADE[ATIVIDADE],BS_ATIVIDADE[UNIDADE] ), "*")</f>
        <v>*</v>
      </c>
      <c r="S615" s="1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55" t="str">
        <f>IFERROR(_xlfn.XLOOKUP(J615, BASE_MAPA!$E$2:$E$359, BASE_MAPA!$J$2:$J$359), "ERRO")</f>
        <v>ERRO</v>
      </c>
      <c r="V615" s="282"/>
      <c r="W615" s="335"/>
      <c r="X615" s="205"/>
      <c r="Y615" s="173"/>
      <c r="Z615" s="173"/>
      <c r="AA615" s="171"/>
      <c r="AB615" s="70"/>
      <c r="AC615" s="156"/>
      <c r="AD615" s="158"/>
      <c r="AE615" s="171"/>
      <c r="AF615" s="171"/>
      <c r="AG615" s="171"/>
      <c r="AH615" s="174"/>
      <c r="AI615" s="166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83" t="str">
        <f>IF(BS_CONTROLE[[#This Row],[Local - Partida]]=0, "-", BS_CONTROLE[[#This Row],[Local - Partida]])</f>
        <v>-</v>
      </c>
      <c r="AL615" s="283" t="str">
        <f>IF(BS_CONTROLE[[#This Row],[Local - Encerramento]]=0, "-", BS_CONTROLE[[#This Row],[Local - Encerramento]])</f>
        <v>-</v>
      </c>
      <c r="AM615" s="283" t="str">
        <f>IF(BS_CONTROLE[[#This Row],[Entre - Estações]]=0, "-", BS_CONTROLE[[#This Row],[Entre - Estações]])</f>
        <v>-</v>
      </c>
      <c r="AN615" s="283" t="str">
        <f>IF(BS_CONTROLE[[#This Row],[SB]]=0, "-", BS_CONTROLE[[#This Row],[SB]])</f>
        <v>-</v>
      </c>
      <c r="AO615" s="267" t="str">
        <f>IF(BS_CONTROLE[[#This Row],[SUB]]=0, "-", BS_CONTROLE[[#This Row],[SUB]])</f>
        <v>-</v>
      </c>
      <c r="AP615" s="268" t="str">
        <f>IF(BS_CONTROLE[[#This Row],[KM - Inicio]]=0, "-", BS_CONTROLE[[#This Row],[KM - Inicio]])</f>
        <v>-</v>
      </c>
      <c r="AQ615" s="268" t="str">
        <f>IF(BS_CONTROLE[[#This Row],[KM - Fim]]=0, "-", BS_CONTROLE[[#This Row],[KM - Fim]])</f>
        <v>-</v>
      </c>
      <c r="AR615" s="284"/>
      <c r="AS615" s="284"/>
      <c r="AT615" s="284"/>
      <c r="AU615" s="344"/>
      <c r="AV615" s="344"/>
      <c r="AW615" s="344"/>
      <c r="AX615" s="345"/>
      <c r="AY615" s="288" t="str">
        <f>IF(D615="","*",IFERROR(IF(ISODD(COUNT(AS615:AX615)),"ERRO",SUM((AT615-AS615),(AV615-AU615),(AX615-AW615))),"ERRO"))</f>
        <v>*</v>
      </c>
      <c r="AZ615" s="156"/>
      <c r="BA615" s="340"/>
      <c r="BB615" s="172" t="str">
        <f>IFERROR(_xlfn.XLOOKUP(AI615, BS_ATIVIDADE[ATIVIDADE],BS_ATIVIDADE[UNIDADE] ), "*")</f>
        <v>*</v>
      </c>
      <c r="BC615" s="271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271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57" t="str">
        <f>IFERROR(_xlfn.XLOOKUP(AO615, BASE_MAPA!$E$2:$E$359, BASE_MAPA!$J$2:$J$359), "ERRO")</f>
        <v>ERRO</v>
      </c>
      <c r="BF615" s="269" t="str">
        <f>IF(BS_CONTROLE[[#This Row],[Responsavel pelo boletim]]=0, "-", BS_CONTROLE[[#This Row],[Responsavel pelo boletim]])</f>
        <v>-</v>
      </c>
      <c r="BG615" s="177"/>
      <c r="BH615" s="346"/>
      <c r="BI615" s="347"/>
      <c r="BJ615" s="348"/>
      <c r="BK615" s="341"/>
      <c r="BL615" s="177"/>
      <c r="BM615" s="173"/>
      <c r="BN615" s="173"/>
      <c r="BO615" s="203"/>
      <c r="BP615" s="341"/>
      <c r="BQ615" s="12" t="str">
        <f>IF(AND(BR615&lt;1,BS615&lt;1),"Produção e Intervalo",IF(BR615&lt;1,"Intervalo",IF(BS615&lt;1,"Produção","Aderente")))</f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12" t="str">
        <f>IF(BN615="","",SUBSTITUTE(BM615," ","")&amp;SUBSTITUTE(BN615," ",""))</f>
        <v/>
      </c>
    </row>
    <row r="616" spans="1:72">
      <c r="A616" s="161" t="str">
        <f>D617&amp;B616</f>
        <v/>
      </c>
      <c r="B616" s="162"/>
      <c r="C616" s="342" t="str">
        <f>IF(BS_CONTROLE[[#This Row],[DATA]]="","",WEEKNUM(BS_CONTROLE[[#This Row],[DATA]]))</f>
        <v/>
      </c>
      <c r="D616" s="205"/>
      <c r="E616" s="343"/>
      <c r="F616" s="166"/>
      <c r="G616" s="154" t="str">
        <f>IF(D616="","*",VLOOKUP(F616,BS_ATIVIDADE[#All],3,FALSE))</f>
        <v>*</v>
      </c>
      <c r="H616" s="158"/>
      <c r="I616" s="158"/>
      <c r="J616" s="219"/>
      <c r="K616" s="219"/>
      <c r="L616" s="171"/>
      <c r="M616" s="19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9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58"/>
      <c r="P616" s="158"/>
      <c r="Q616" s="171"/>
      <c r="R616" s="10" t="str">
        <f>IFERROR(_xlfn.XLOOKUP(F616, BS_ATIVIDADE[ATIVIDADE],BS_ATIVIDADE[UNIDADE] ), "*")</f>
        <v>*</v>
      </c>
      <c r="S616" s="1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55" t="str">
        <f>IFERROR(_xlfn.XLOOKUP(J616, BASE_MAPA!$E$2:$E$359, BASE_MAPA!$J$2:$J$359), "ERRO")</f>
        <v>ERRO</v>
      </c>
      <c r="V616" s="282"/>
      <c r="W616" s="335"/>
      <c r="X616" s="205"/>
      <c r="Y616" s="173"/>
      <c r="Z616" s="173"/>
      <c r="AA616" s="171"/>
      <c r="AB616" s="70"/>
      <c r="AC616" s="156"/>
      <c r="AD616" s="158"/>
      <c r="AE616" s="171"/>
      <c r="AF616" s="171"/>
      <c r="AG616" s="171"/>
      <c r="AH616" s="174"/>
      <c r="AI616" s="166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83" t="str">
        <f>IF(BS_CONTROLE[[#This Row],[Local - Partida]]=0, "-", BS_CONTROLE[[#This Row],[Local - Partida]])</f>
        <v>-</v>
      </c>
      <c r="AL616" s="283" t="str">
        <f>IF(BS_CONTROLE[[#This Row],[Local - Encerramento]]=0, "-", BS_CONTROLE[[#This Row],[Local - Encerramento]])</f>
        <v>-</v>
      </c>
      <c r="AM616" s="283" t="str">
        <f>IF(BS_CONTROLE[[#This Row],[Entre - Estações]]=0, "-", BS_CONTROLE[[#This Row],[Entre - Estações]])</f>
        <v>-</v>
      </c>
      <c r="AN616" s="283" t="str">
        <f>IF(BS_CONTROLE[[#This Row],[SB]]=0, "-", BS_CONTROLE[[#This Row],[SB]])</f>
        <v>-</v>
      </c>
      <c r="AO616" s="267" t="str">
        <f>IF(BS_CONTROLE[[#This Row],[SUB]]=0, "-", BS_CONTROLE[[#This Row],[SUB]])</f>
        <v>-</v>
      </c>
      <c r="AP616" s="268" t="str">
        <f>IF(BS_CONTROLE[[#This Row],[KM - Inicio]]=0, "-", BS_CONTROLE[[#This Row],[KM - Inicio]])</f>
        <v>-</v>
      </c>
      <c r="AQ616" s="268" t="str">
        <f>IF(BS_CONTROLE[[#This Row],[KM - Fim]]=0, "-", BS_CONTROLE[[#This Row],[KM - Fim]])</f>
        <v>-</v>
      </c>
      <c r="AR616" s="284"/>
      <c r="AS616" s="284"/>
      <c r="AT616" s="284"/>
      <c r="AU616" s="344"/>
      <c r="AV616" s="344"/>
      <c r="AW616" s="344"/>
      <c r="AX616" s="345"/>
      <c r="AY616" s="288" t="str">
        <f>IF(D616="","*",IFERROR(IF(ISODD(COUNT(AS616:AX616)),"ERRO",SUM((AT616-AS616),(AV616-AU616),(AX616-AW616))),"ERRO"))</f>
        <v>*</v>
      </c>
      <c r="AZ616" s="156"/>
      <c r="BA616" s="340"/>
      <c r="BB616" s="172" t="str">
        <f>IFERROR(_xlfn.XLOOKUP(AI616, BS_ATIVIDADE[ATIVIDADE],BS_ATIVIDADE[UNIDADE] ), "*")</f>
        <v>*</v>
      </c>
      <c r="BC616" s="271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271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57" t="str">
        <f>IFERROR(_xlfn.XLOOKUP(AO616, BASE_MAPA!$E$2:$E$359, BASE_MAPA!$J$2:$J$359), "ERRO")</f>
        <v>ERRO</v>
      </c>
      <c r="BF616" s="269" t="str">
        <f>IF(BS_CONTROLE[[#This Row],[Responsavel pelo boletim]]=0, "-", BS_CONTROLE[[#This Row],[Responsavel pelo boletim]])</f>
        <v>-</v>
      </c>
      <c r="BG616" s="177"/>
      <c r="BH616" s="346"/>
      <c r="BI616" s="347"/>
      <c r="BJ616" s="348"/>
      <c r="BK616" s="341"/>
      <c r="BL616" s="177"/>
      <c r="BM616" s="173"/>
      <c r="BN616" s="173"/>
      <c r="BO616" s="203"/>
      <c r="BP616" s="341"/>
      <c r="BQ616" s="12" t="str">
        <f>IF(AND(BR616&lt;1,BS616&lt;1),"Produção e Intervalo",IF(BR616&lt;1,"Intervalo",IF(BS616&lt;1,"Produção","Aderente")))</f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12" t="str">
        <f>IF(BN616="","",SUBSTITUTE(BM616," ","")&amp;SUBSTITUTE(BN616," ",""))</f>
        <v/>
      </c>
    </row>
    <row r="617" spans="1:72">
      <c r="A617" s="161" t="str">
        <f>D618&amp;B617</f>
        <v/>
      </c>
      <c r="B617" s="162"/>
      <c r="C617" s="342" t="str">
        <f>IF(BS_CONTROLE[[#This Row],[DATA]]="","",WEEKNUM(BS_CONTROLE[[#This Row],[DATA]]))</f>
        <v/>
      </c>
      <c r="D617" s="205"/>
      <c r="E617" s="343"/>
      <c r="F617" s="166"/>
      <c r="G617" s="154" t="str">
        <f>IF(D617="","*",VLOOKUP(F617,BS_ATIVIDADE[#All],3,FALSE))</f>
        <v>*</v>
      </c>
      <c r="H617" s="158"/>
      <c r="I617" s="158"/>
      <c r="J617" s="219"/>
      <c r="K617" s="219"/>
      <c r="L617" s="171"/>
      <c r="M617" s="19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9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58"/>
      <c r="P617" s="158"/>
      <c r="Q617" s="171"/>
      <c r="R617" s="10" t="str">
        <f>IFERROR(_xlfn.XLOOKUP(F617, BS_ATIVIDADE[ATIVIDADE],BS_ATIVIDADE[UNIDADE] ), "*")</f>
        <v>*</v>
      </c>
      <c r="S617" s="1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55" t="str">
        <f>IFERROR(_xlfn.XLOOKUP(J617, BASE_MAPA!$E$2:$E$359, BASE_MAPA!$J$2:$J$359), "ERRO")</f>
        <v>ERRO</v>
      </c>
      <c r="V617" s="282"/>
      <c r="W617" s="335"/>
      <c r="X617" s="205"/>
      <c r="Y617" s="173"/>
      <c r="Z617" s="173"/>
      <c r="AA617" s="171"/>
      <c r="AB617" s="70"/>
      <c r="AC617" s="156"/>
      <c r="AD617" s="158"/>
      <c r="AE617" s="171"/>
      <c r="AF617" s="171"/>
      <c r="AG617" s="171"/>
      <c r="AH617" s="174"/>
      <c r="AI617" s="166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83" t="str">
        <f>IF(BS_CONTROLE[[#This Row],[Local - Partida]]=0, "-", BS_CONTROLE[[#This Row],[Local - Partida]])</f>
        <v>-</v>
      </c>
      <c r="AL617" s="283" t="str">
        <f>IF(BS_CONTROLE[[#This Row],[Local - Encerramento]]=0, "-", BS_CONTROLE[[#This Row],[Local - Encerramento]])</f>
        <v>-</v>
      </c>
      <c r="AM617" s="283" t="str">
        <f>IF(BS_CONTROLE[[#This Row],[Entre - Estações]]=0, "-", BS_CONTROLE[[#This Row],[Entre - Estações]])</f>
        <v>-</v>
      </c>
      <c r="AN617" s="283" t="str">
        <f>IF(BS_CONTROLE[[#This Row],[SB]]=0, "-", BS_CONTROLE[[#This Row],[SB]])</f>
        <v>-</v>
      </c>
      <c r="AO617" s="267" t="str">
        <f>IF(BS_CONTROLE[[#This Row],[SUB]]=0, "-", BS_CONTROLE[[#This Row],[SUB]])</f>
        <v>-</v>
      </c>
      <c r="AP617" s="268" t="str">
        <f>IF(BS_CONTROLE[[#This Row],[KM - Inicio]]=0, "-", BS_CONTROLE[[#This Row],[KM - Inicio]])</f>
        <v>-</v>
      </c>
      <c r="AQ617" s="268" t="str">
        <f>IF(BS_CONTROLE[[#This Row],[KM - Fim]]=0, "-", BS_CONTROLE[[#This Row],[KM - Fim]])</f>
        <v>-</v>
      </c>
      <c r="AR617" s="284"/>
      <c r="AS617" s="284"/>
      <c r="AT617" s="284"/>
      <c r="AU617" s="344"/>
      <c r="AV617" s="344"/>
      <c r="AW617" s="344"/>
      <c r="AX617" s="345"/>
      <c r="AY617" s="288" t="str">
        <f>IF(D617="","*",IFERROR(IF(ISODD(COUNT(AS617:AX617)),"ERRO",SUM((AT617-AS617),(AV617-AU617),(AX617-AW617))),"ERRO"))</f>
        <v>*</v>
      </c>
      <c r="AZ617" s="156"/>
      <c r="BA617" s="340"/>
      <c r="BB617" s="172" t="str">
        <f>IFERROR(_xlfn.XLOOKUP(AI617, BS_ATIVIDADE[ATIVIDADE],BS_ATIVIDADE[UNIDADE] ), "*")</f>
        <v>*</v>
      </c>
      <c r="BC617" s="271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271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57" t="str">
        <f>IFERROR(_xlfn.XLOOKUP(AO617, BASE_MAPA!$E$2:$E$359, BASE_MAPA!$J$2:$J$359), "ERRO")</f>
        <v>ERRO</v>
      </c>
      <c r="BF617" s="269" t="str">
        <f>IF(BS_CONTROLE[[#This Row],[Responsavel pelo boletim]]=0, "-", BS_CONTROLE[[#This Row],[Responsavel pelo boletim]])</f>
        <v>-</v>
      </c>
      <c r="BG617" s="177"/>
      <c r="BH617" s="346"/>
      <c r="BI617" s="347"/>
      <c r="BJ617" s="348"/>
      <c r="BK617" s="341"/>
      <c r="BL617" s="177"/>
      <c r="BM617" s="173"/>
      <c r="BN617" s="173"/>
      <c r="BO617" s="203"/>
      <c r="BP617" s="341"/>
      <c r="BQ617" s="12" t="str">
        <f>IF(AND(BR617&lt;1,BS617&lt;1),"Produção e Intervalo",IF(BR617&lt;1,"Intervalo",IF(BS617&lt;1,"Produção","Aderente")))</f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12" t="str">
        <f>IF(BN617="","",SUBSTITUTE(BM617," ","")&amp;SUBSTITUTE(BN617," ",""))</f>
        <v/>
      </c>
    </row>
    <row r="618" spans="1:72">
      <c r="A618" s="161" t="str">
        <f>D619&amp;B618</f>
        <v/>
      </c>
      <c r="B618" s="162"/>
      <c r="C618" s="342" t="str">
        <f>IF(BS_CONTROLE[[#This Row],[DATA]]="","",WEEKNUM(BS_CONTROLE[[#This Row],[DATA]]))</f>
        <v/>
      </c>
      <c r="D618" s="205"/>
      <c r="E618" s="343"/>
      <c r="F618" s="166"/>
      <c r="G618" s="154" t="str">
        <f>IF(D618="","*",VLOOKUP(F618,BS_ATIVIDADE[#All],3,FALSE))</f>
        <v>*</v>
      </c>
      <c r="H618" s="158"/>
      <c r="I618" s="158"/>
      <c r="J618" s="219"/>
      <c r="K618" s="219"/>
      <c r="L618" s="171"/>
      <c r="M618" s="19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9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58"/>
      <c r="P618" s="158"/>
      <c r="Q618" s="171"/>
      <c r="R618" s="10" t="str">
        <f>IFERROR(_xlfn.XLOOKUP(F618, BS_ATIVIDADE[ATIVIDADE],BS_ATIVIDADE[UNIDADE] ), "*")</f>
        <v>*</v>
      </c>
      <c r="S618" s="1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55" t="str">
        <f>IFERROR(_xlfn.XLOOKUP(J618, BASE_MAPA!$E$2:$E$359, BASE_MAPA!$J$2:$J$359), "ERRO")</f>
        <v>ERRO</v>
      </c>
      <c r="V618" s="282"/>
      <c r="W618" s="335"/>
      <c r="X618" s="205"/>
      <c r="Y618" s="173"/>
      <c r="Z618" s="173"/>
      <c r="AA618" s="171"/>
      <c r="AB618" s="70"/>
      <c r="AC618" s="156"/>
      <c r="AD618" s="158"/>
      <c r="AE618" s="171"/>
      <c r="AF618" s="171"/>
      <c r="AG618" s="171"/>
      <c r="AH618" s="174"/>
      <c r="AI618" s="166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83" t="str">
        <f>IF(BS_CONTROLE[[#This Row],[Local - Partida]]=0, "-", BS_CONTROLE[[#This Row],[Local - Partida]])</f>
        <v>-</v>
      </c>
      <c r="AL618" s="283" t="str">
        <f>IF(BS_CONTROLE[[#This Row],[Local - Encerramento]]=0, "-", BS_CONTROLE[[#This Row],[Local - Encerramento]])</f>
        <v>-</v>
      </c>
      <c r="AM618" s="283" t="str">
        <f>IF(BS_CONTROLE[[#This Row],[Entre - Estações]]=0, "-", BS_CONTROLE[[#This Row],[Entre - Estações]])</f>
        <v>-</v>
      </c>
      <c r="AN618" s="283" t="str">
        <f>IF(BS_CONTROLE[[#This Row],[SB]]=0, "-", BS_CONTROLE[[#This Row],[SB]])</f>
        <v>-</v>
      </c>
      <c r="AO618" s="267" t="str">
        <f>IF(BS_CONTROLE[[#This Row],[SUB]]=0, "-", BS_CONTROLE[[#This Row],[SUB]])</f>
        <v>-</v>
      </c>
      <c r="AP618" s="268" t="str">
        <f>IF(BS_CONTROLE[[#This Row],[KM - Inicio]]=0, "-", BS_CONTROLE[[#This Row],[KM - Inicio]])</f>
        <v>-</v>
      </c>
      <c r="AQ618" s="268" t="str">
        <f>IF(BS_CONTROLE[[#This Row],[KM - Fim]]=0, "-", BS_CONTROLE[[#This Row],[KM - Fim]])</f>
        <v>-</v>
      </c>
      <c r="AR618" s="284"/>
      <c r="AS618" s="284"/>
      <c r="AT618" s="284"/>
      <c r="AU618" s="344"/>
      <c r="AV618" s="344"/>
      <c r="AW618" s="344"/>
      <c r="AX618" s="345"/>
      <c r="AY618" s="288" t="str">
        <f>IF(D618="","*",IFERROR(IF(ISODD(COUNT(AS618:AX618)),"ERRO",SUM((AT618-AS618),(AV618-AU618),(AX618-AW618))),"ERRO"))</f>
        <v>*</v>
      </c>
      <c r="AZ618" s="156"/>
      <c r="BA618" s="340"/>
      <c r="BB618" s="172" t="str">
        <f>IFERROR(_xlfn.XLOOKUP(AI618, BS_ATIVIDADE[ATIVIDADE],BS_ATIVIDADE[UNIDADE] ), "*")</f>
        <v>*</v>
      </c>
      <c r="BC618" s="271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271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57" t="str">
        <f>IFERROR(_xlfn.XLOOKUP(AO618, BASE_MAPA!$E$2:$E$359, BASE_MAPA!$J$2:$J$359), "ERRO")</f>
        <v>ERRO</v>
      </c>
      <c r="BF618" s="269" t="str">
        <f>IF(BS_CONTROLE[[#This Row],[Responsavel pelo boletim]]=0, "-", BS_CONTROLE[[#This Row],[Responsavel pelo boletim]])</f>
        <v>-</v>
      </c>
      <c r="BG618" s="177"/>
      <c r="BH618" s="346"/>
      <c r="BI618" s="347"/>
      <c r="BJ618" s="348"/>
      <c r="BK618" s="341"/>
      <c r="BL618" s="177"/>
      <c r="BM618" s="173"/>
      <c r="BN618" s="173"/>
      <c r="BO618" s="203"/>
      <c r="BP618" s="341"/>
      <c r="BQ618" s="12" t="str">
        <f>IF(AND(BR618&lt;1,BS618&lt;1),"Produção e Intervalo",IF(BR618&lt;1,"Intervalo",IF(BS618&lt;1,"Produção","Aderente")))</f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12" t="str">
        <f>IF(BN618="","",SUBSTITUTE(BM618," ","")&amp;SUBSTITUTE(BN618," ",""))</f>
        <v/>
      </c>
    </row>
    <row r="619" spans="1:72">
      <c r="A619" s="161" t="str">
        <f>D620&amp;B619</f>
        <v/>
      </c>
      <c r="B619" s="162"/>
      <c r="C619" s="342" t="str">
        <f>IF(BS_CONTROLE[[#This Row],[DATA]]="","",WEEKNUM(BS_CONTROLE[[#This Row],[DATA]]))</f>
        <v/>
      </c>
      <c r="D619" s="205"/>
      <c r="E619" s="343"/>
      <c r="F619" s="166"/>
      <c r="G619" s="154" t="str">
        <f>IF(D619="","*",VLOOKUP(F619,BS_ATIVIDADE[#All],3,FALSE))</f>
        <v>*</v>
      </c>
      <c r="H619" s="158"/>
      <c r="I619" s="158"/>
      <c r="J619" s="219"/>
      <c r="K619" s="219"/>
      <c r="L619" s="171"/>
      <c r="M619" s="19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9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58"/>
      <c r="P619" s="158"/>
      <c r="Q619" s="171"/>
      <c r="R619" s="10" t="str">
        <f>IFERROR(_xlfn.XLOOKUP(F619, BS_ATIVIDADE[ATIVIDADE],BS_ATIVIDADE[UNIDADE] ), "*")</f>
        <v>*</v>
      </c>
      <c r="S619" s="1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55" t="str">
        <f>IFERROR(_xlfn.XLOOKUP(J619, BASE_MAPA!$E$2:$E$359, BASE_MAPA!$J$2:$J$359), "ERRO")</f>
        <v>ERRO</v>
      </c>
      <c r="V619" s="282"/>
      <c r="W619" s="335"/>
      <c r="X619" s="205"/>
      <c r="Y619" s="173"/>
      <c r="Z619" s="173"/>
      <c r="AA619" s="171"/>
      <c r="AB619" s="70"/>
      <c r="AC619" s="156"/>
      <c r="AD619" s="158"/>
      <c r="AE619" s="171"/>
      <c r="AF619" s="171"/>
      <c r="AG619" s="171"/>
      <c r="AH619" s="174"/>
      <c r="AI619" s="166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83" t="str">
        <f>IF(BS_CONTROLE[[#This Row],[Local - Partida]]=0, "-", BS_CONTROLE[[#This Row],[Local - Partida]])</f>
        <v>-</v>
      </c>
      <c r="AL619" s="283" t="str">
        <f>IF(BS_CONTROLE[[#This Row],[Local - Encerramento]]=0, "-", BS_CONTROLE[[#This Row],[Local - Encerramento]])</f>
        <v>-</v>
      </c>
      <c r="AM619" s="283" t="str">
        <f>IF(BS_CONTROLE[[#This Row],[Entre - Estações]]=0, "-", BS_CONTROLE[[#This Row],[Entre - Estações]])</f>
        <v>-</v>
      </c>
      <c r="AN619" s="283" t="str">
        <f>IF(BS_CONTROLE[[#This Row],[SB]]=0, "-", BS_CONTROLE[[#This Row],[SB]])</f>
        <v>-</v>
      </c>
      <c r="AO619" s="267" t="str">
        <f>IF(BS_CONTROLE[[#This Row],[SUB]]=0, "-", BS_CONTROLE[[#This Row],[SUB]])</f>
        <v>-</v>
      </c>
      <c r="AP619" s="268" t="str">
        <f>IF(BS_CONTROLE[[#This Row],[KM - Inicio]]=0, "-", BS_CONTROLE[[#This Row],[KM - Inicio]])</f>
        <v>-</v>
      </c>
      <c r="AQ619" s="268" t="str">
        <f>IF(BS_CONTROLE[[#This Row],[KM - Fim]]=0, "-", BS_CONTROLE[[#This Row],[KM - Fim]])</f>
        <v>-</v>
      </c>
      <c r="AR619" s="284"/>
      <c r="AS619" s="284"/>
      <c r="AT619" s="284"/>
      <c r="AU619" s="344"/>
      <c r="AV619" s="344"/>
      <c r="AW619" s="344"/>
      <c r="AX619" s="345"/>
      <c r="AY619" s="288" t="str">
        <f>IF(D619="","*",IFERROR(IF(ISODD(COUNT(AS619:AX619)),"ERRO",SUM((AT619-AS619),(AV619-AU619),(AX619-AW619))),"ERRO"))</f>
        <v>*</v>
      </c>
      <c r="AZ619" s="156"/>
      <c r="BA619" s="340"/>
      <c r="BB619" s="172" t="str">
        <f>IFERROR(_xlfn.XLOOKUP(AI619, BS_ATIVIDADE[ATIVIDADE],BS_ATIVIDADE[UNIDADE] ), "*")</f>
        <v>*</v>
      </c>
      <c r="BC619" s="271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271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57" t="str">
        <f>IFERROR(_xlfn.XLOOKUP(AO619, BASE_MAPA!$E$2:$E$359, BASE_MAPA!$J$2:$J$359), "ERRO")</f>
        <v>ERRO</v>
      </c>
      <c r="BF619" s="269" t="str">
        <f>IF(BS_CONTROLE[[#This Row],[Responsavel pelo boletim]]=0, "-", BS_CONTROLE[[#This Row],[Responsavel pelo boletim]])</f>
        <v>-</v>
      </c>
      <c r="BG619" s="177"/>
      <c r="BH619" s="346"/>
      <c r="BI619" s="347"/>
      <c r="BJ619" s="348"/>
      <c r="BK619" s="341"/>
      <c r="BL619" s="177"/>
      <c r="BM619" s="173"/>
      <c r="BN619" s="173"/>
      <c r="BO619" s="203"/>
      <c r="BP619" s="341"/>
      <c r="BQ619" s="12" t="str">
        <f>IF(AND(BR619&lt;1,BS619&lt;1),"Produção e Intervalo",IF(BR619&lt;1,"Intervalo",IF(BS619&lt;1,"Produção","Aderente")))</f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12" t="str">
        <f>IF(BN619="","",SUBSTITUTE(BM619," ","")&amp;SUBSTITUTE(BN619," ",""))</f>
        <v/>
      </c>
    </row>
    <row r="620" spans="1:72">
      <c r="A620" s="161" t="str">
        <f>D621&amp;B620</f>
        <v/>
      </c>
      <c r="B620" s="162"/>
      <c r="C620" s="342" t="str">
        <f>IF(BS_CONTROLE[[#This Row],[DATA]]="","",WEEKNUM(BS_CONTROLE[[#This Row],[DATA]]))</f>
        <v/>
      </c>
      <c r="D620" s="205"/>
      <c r="E620" s="343"/>
      <c r="F620" s="166"/>
      <c r="G620" s="154" t="str">
        <f>IF(D620="","*",VLOOKUP(F620,BS_ATIVIDADE[#All],3,FALSE))</f>
        <v>*</v>
      </c>
      <c r="H620" s="158"/>
      <c r="I620" s="158"/>
      <c r="J620" s="219"/>
      <c r="K620" s="219"/>
      <c r="L620" s="171"/>
      <c r="M620" s="19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9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58"/>
      <c r="P620" s="158"/>
      <c r="Q620" s="171"/>
      <c r="R620" s="10" t="str">
        <f>IFERROR(_xlfn.XLOOKUP(F620, BS_ATIVIDADE[ATIVIDADE],BS_ATIVIDADE[UNIDADE] ), "*")</f>
        <v>*</v>
      </c>
      <c r="S620" s="1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55" t="str">
        <f>IFERROR(_xlfn.XLOOKUP(J620, BASE_MAPA!$E$2:$E$359, BASE_MAPA!$J$2:$J$359), "ERRO")</f>
        <v>ERRO</v>
      </c>
      <c r="V620" s="282"/>
      <c r="W620" s="335"/>
      <c r="X620" s="205"/>
      <c r="Y620" s="173"/>
      <c r="Z620" s="173"/>
      <c r="AA620" s="171"/>
      <c r="AB620" s="70"/>
      <c r="AC620" s="156"/>
      <c r="AD620" s="158"/>
      <c r="AE620" s="171"/>
      <c r="AF620" s="171"/>
      <c r="AG620" s="171"/>
      <c r="AH620" s="174"/>
      <c r="AI620" s="166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83" t="str">
        <f>IF(BS_CONTROLE[[#This Row],[Local - Partida]]=0, "-", BS_CONTROLE[[#This Row],[Local - Partida]])</f>
        <v>-</v>
      </c>
      <c r="AL620" s="283" t="str">
        <f>IF(BS_CONTROLE[[#This Row],[Local - Encerramento]]=0, "-", BS_CONTROLE[[#This Row],[Local - Encerramento]])</f>
        <v>-</v>
      </c>
      <c r="AM620" s="283" t="str">
        <f>IF(BS_CONTROLE[[#This Row],[Entre - Estações]]=0, "-", BS_CONTROLE[[#This Row],[Entre - Estações]])</f>
        <v>-</v>
      </c>
      <c r="AN620" s="283" t="str">
        <f>IF(BS_CONTROLE[[#This Row],[SB]]=0, "-", BS_CONTROLE[[#This Row],[SB]])</f>
        <v>-</v>
      </c>
      <c r="AO620" s="267" t="str">
        <f>IF(BS_CONTROLE[[#This Row],[SUB]]=0, "-", BS_CONTROLE[[#This Row],[SUB]])</f>
        <v>-</v>
      </c>
      <c r="AP620" s="268" t="str">
        <f>IF(BS_CONTROLE[[#This Row],[KM - Inicio]]=0, "-", BS_CONTROLE[[#This Row],[KM - Inicio]])</f>
        <v>-</v>
      </c>
      <c r="AQ620" s="268" t="str">
        <f>IF(BS_CONTROLE[[#This Row],[KM - Fim]]=0, "-", BS_CONTROLE[[#This Row],[KM - Fim]])</f>
        <v>-</v>
      </c>
      <c r="AR620" s="284"/>
      <c r="AS620" s="284"/>
      <c r="AT620" s="284"/>
      <c r="AU620" s="344"/>
      <c r="AV620" s="344"/>
      <c r="AW620" s="344"/>
      <c r="AX620" s="345"/>
      <c r="AY620" s="288" t="str">
        <f>IF(D620="","*",IFERROR(IF(ISODD(COUNT(AS620:AX620)),"ERRO",SUM((AT620-AS620),(AV620-AU620),(AX620-AW620))),"ERRO"))</f>
        <v>*</v>
      </c>
      <c r="AZ620" s="156"/>
      <c r="BA620" s="340"/>
      <c r="BB620" s="172" t="str">
        <f>IFERROR(_xlfn.XLOOKUP(AI620, BS_ATIVIDADE[ATIVIDADE],BS_ATIVIDADE[UNIDADE] ), "*")</f>
        <v>*</v>
      </c>
      <c r="BC620" s="271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271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57" t="str">
        <f>IFERROR(_xlfn.XLOOKUP(AO620, BASE_MAPA!$E$2:$E$359, BASE_MAPA!$J$2:$J$359), "ERRO")</f>
        <v>ERRO</v>
      </c>
      <c r="BF620" s="269" t="str">
        <f>IF(BS_CONTROLE[[#This Row],[Responsavel pelo boletim]]=0, "-", BS_CONTROLE[[#This Row],[Responsavel pelo boletim]])</f>
        <v>-</v>
      </c>
      <c r="BG620" s="177"/>
      <c r="BH620" s="346"/>
      <c r="BI620" s="347"/>
      <c r="BJ620" s="348"/>
      <c r="BK620" s="341"/>
      <c r="BL620" s="177"/>
      <c r="BM620" s="173"/>
      <c r="BN620" s="173"/>
      <c r="BO620" s="203"/>
      <c r="BP620" s="341"/>
      <c r="BQ620" s="12" t="str">
        <f>IF(AND(BR620&lt;1,BS620&lt;1),"Produção e Intervalo",IF(BR620&lt;1,"Intervalo",IF(BS620&lt;1,"Produção","Aderente")))</f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12" t="str">
        <f>IF(BN620="","",SUBSTITUTE(BM620," ","")&amp;SUBSTITUTE(BN620," ",""))</f>
        <v/>
      </c>
    </row>
    <row r="621" spans="1:72">
      <c r="A621" s="161" t="str">
        <f>D622&amp;B621</f>
        <v/>
      </c>
      <c r="B621" s="162"/>
      <c r="C621" s="342" t="str">
        <f>IF(BS_CONTROLE[[#This Row],[DATA]]="","",WEEKNUM(BS_CONTROLE[[#This Row],[DATA]]))</f>
        <v/>
      </c>
      <c r="D621" s="205"/>
      <c r="E621" s="343"/>
      <c r="F621" s="166"/>
      <c r="G621" s="154" t="str">
        <f>IF(D621="","*",VLOOKUP(F621,BS_ATIVIDADE[#All],3,FALSE))</f>
        <v>*</v>
      </c>
      <c r="H621" s="158"/>
      <c r="I621" s="158"/>
      <c r="J621" s="219"/>
      <c r="K621" s="219"/>
      <c r="L621" s="171"/>
      <c r="M621" s="19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9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58"/>
      <c r="P621" s="158"/>
      <c r="Q621" s="171"/>
      <c r="R621" s="10" t="str">
        <f>IFERROR(_xlfn.XLOOKUP(F621, BS_ATIVIDADE[ATIVIDADE],BS_ATIVIDADE[UNIDADE] ), "*")</f>
        <v>*</v>
      </c>
      <c r="S621" s="1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55" t="str">
        <f>IFERROR(_xlfn.XLOOKUP(J621, BASE_MAPA!$E$2:$E$359, BASE_MAPA!$J$2:$J$359), "ERRO")</f>
        <v>ERRO</v>
      </c>
      <c r="V621" s="282"/>
      <c r="W621" s="335"/>
      <c r="X621" s="205"/>
      <c r="Y621" s="173"/>
      <c r="Z621" s="173"/>
      <c r="AA621" s="171"/>
      <c r="AB621" s="70"/>
      <c r="AC621" s="156"/>
      <c r="AD621" s="158"/>
      <c r="AE621" s="171"/>
      <c r="AF621" s="171"/>
      <c r="AG621" s="171"/>
      <c r="AH621" s="174"/>
      <c r="AI621" s="166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83" t="str">
        <f>IF(BS_CONTROLE[[#This Row],[Local - Partida]]=0, "-", BS_CONTROLE[[#This Row],[Local - Partida]])</f>
        <v>-</v>
      </c>
      <c r="AL621" s="283" t="str">
        <f>IF(BS_CONTROLE[[#This Row],[Local - Encerramento]]=0, "-", BS_CONTROLE[[#This Row],[Local - Encerramento]])</f>
        <v>-</v>
      </c>
      <c r="AM621" s="283" t="str">
        <f>IF(BS_CONTROLE[[#This Row],[Entre - Estações]]=0, "-", BS_CONTROLE[[#This Row],[Entre - Estações]])</f>
        <v>-</v>
      </c>
      <c r="AN621" s="283" t="str">
        <f>IF(BS_CONTROLE[[#This Row],[SB]]=0, "-", BS_CONTROLE[[#This Row],[SB]])</f>
        <v>-</v>
      </c>
      <c r="AO621" s="267" t="str">
        <f>IF(BS_CONTROLE[[#This Row],[SUB]]=0, "-", BS_CONTROLE[[#This Row],[SUB]])</f>
        <v>-</v>
      </c>
      <c r="AP621" s="268" t="str">
        <f>IF(BS_CONTROLE[[#This Row],[KM - Inicio]]=0, "-", BS_CONTROLE[[#This Row],[KM - Inicio]])</f>
        <v>-</v>
      </c>
      <c r="AQ621" s="268" t="str">
        <f>IF(BS_CONTROLE[[#This Row],[KM - Fim]]=0, "-", BS_CONTROLE[[#This Row],[KM - Fim]])</f>
        <v>-</v>
      </c>
      <c r="AR621" s="284"/>
      <c r="AS621" s="284"/>
      <c r="AT621" s="284"/>
      <c r="AU621" s="344"/>
      <c r="AV621" s="344"/>
      <c r="AW621" s="344"/>
      <c r="AX621" s="345"/>
      <c r="AY621" s="288" t="str">
        <f>IF(D621="","*",IFERROR(IF(ISODD(COUNT(AS621:AX621)),"ERRO",SUM((AT621-AS621),(AV621-AU621),(AX621-AW621))),"ERRO"))</f>
        <v>*</v>
      </c>
      <c r="AZ621" s="156"/>
      <c r="BA621" s="340"/>
      <c r="BB621" s="172" t="str">
        <f>IFERROR(_xlfn.XLOOKUP(AI621, BS_ATIVIDADE[ATIVIDADE],BS_ATIVIDADE[UNIDADE] ), "*")</f>
        <v>*</v>
      </c>
      <c r="BC621" s="271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271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57" t="str">
        <f>IFERROR(_xlfn.XLOOKUP(AO621, BASE_MAPA!$E$2:$E$359, BASE_MAPA!$J$2:$J$359), "ERRO")</f>
        <v>ERRO</v>
      </c>
      <c r="BF621" s="269" t="str">
        <f>IF(BS_CONTROLE[[#This Row],[Responsavel pelo boletim]]=0, "-", BS_CONTROLE[[#This Row],[Responsavel pelo boletim]])</f>
        <v>-</v>
      </c>
      <c r="BG621" s="177"/>
      <c r="BH621" s="346"/>
      <c r="BI621" s="347"/>
      <c r="BJ621" s="348"/>
      <c r="BK621" s="341"/>
      <c r="BL621" s="177"/>
      <c r="BM621" s="173"/>
      <c r="BN621" s="173"/>
      <c r="BO621" s="203"/>
      <c r="BP621" s="341"/>
      <c r="BQ621" s="12" t="str">
        <f>IF(AND(BR621&lt;1,BS621&lt;1),"Produção e Intervalo",IF(BR621&lt;1,"Intervalo",IF(BS621&lt;1,"Produção","Aderente")))</f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12" t="str">
        <f>IF(BN621="","",SUBSTITUTE(BM621," ","")&amp;SUBSTITUTE(BN621," ",""))</f>
        <v/>
      </c>
    </row>
    <row r="622" spans="1:72">
      <c r="A622" s="161" t="str">
        <f>D623&amp;B622</f>
        <v/>
      </c>
      <c r="B622" s="162"/>
      <c r="C622" s="342" t="str">
        <f>IF(BS_CONTROLE[[#This Row],[DATA]]="","",WEEKNUM(BS_CONTROLE[[#This Row],[DATA]]))</f>
        <v/>
      </c>
      <c r="D622" s="205"/>
      <c r="E622" s="343"/>
      <c r="F622" s="166"/>
      <c r="G622" s="154" t="str">
        <f>IF(D622="","*",VLOOKUP(F622,BS_ATIVIDADE[#All],3,FALSE))</f>
        <v>*</v>
      </c>
      <c r="H622" s="158"/>
      <c r="I622" s="158"/>
      <c r="J622" s="219"/>
      <c r="K622" s="219"/>
      <c r="L622" s="171"/>
      <c r="M622" s="19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9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58"/>
      <c r="P622" s="158"/>
      <c r="Q622" s="171"/>
      <c r="R622" s="10" t="str">
        <f>IFERROR(_xlfn.XLOOKUP(F622, BS_ATIVIDADE[ATIVIDADE],BS_ATIVIDADE[UNIDADE] ), "*")</f>
        <v>*</v>
      </c>
      <c r="S622" s="1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55" t="str">
        <f>IFERROR(_xlfn.XLOOKUP(J622, BASE_MAPA!$E$2:$E$359, BASE_MAPA!$J$2:$J$359), "ERRO")</f>
        <v>ERRO</v>
      </c>
      <c r="V622" s="282"/>
      <c r="W622" s="335"/>
      <c r="X622" s="205"/>
      <c r="Y622" s="173"/>
      <c r="Z622" s="173"/>
      <c r="AA622" s="171"/>
      <c r="AB622" s="70"/>
      <c r="AC622" s="156"/>
      <c r="AD622" s="158"/>
      <c r="AE622" s="171"/>
      <c r="AF622" s="171"/>
      <c r="AG622" s="171"/>
      <c r="AH622" s="174"/>
      <c r="AI622" s="166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83" t="str">
        <f>IF(BS_CONTROLE[[#This Row],[Local - Partida]]=0, "-", BS_CONTROLE[[#This Row],[Local - Partida]])</f>
        <v>-</v>
      </c>
      <c r="AL622" s="283" t="str">
        <f>IF(BS_CONTROLE[[#This Row],[Local - Encerramento]]=0, "-", BS_CONTROLE[[#This Row],[Local - Encerramento]])</f>
        <v>-</v>
      </c>
      <c r="AM622" s="283" t="str">
        <f>IF(BS_CONTROLE[[#This Row],[Entre - Estações]]=0, "-", BS_CONTROLE[[#This Row],[Entre - Estações]])</f>
        <v>-</v>
      </c>
      <c r="AN622" s="283" t="str">
        <f>IF(BS_CONTROLE[[#This Row],[SB]]=0, "-", BS_CONTROLE[[#This Row],[SB]])</f>
        <v>-</v>
      </c>
      <c r="AO622" s="267" t="str">
        <f>IF(BS_CONTROLE[[#This Row],[SUB]]=0, "-", BS_CONTROLE[[#This Row],[SUB]])</f>
        <v>-</v>
      </c>
      <c r="AP622" s="268" t="str">
        <f>IF(BS_CONTROLE[[#This Row],[KM - Inicio]]=0, "-", BS_CONTROLE[[#This Row],[KM - Inicio]])</f>
        <v>-</v>
      </c>
      <c r="AQ622" s="268" t="str">
        <f>IF(BS_CONTROLE[[#This Row],[KM - Fim]]=0, "-", BS_CONTROLE[[#This Row],[KM - Fim]])</f>
        <v>-</v>
      </c>
      <c r="AR622" s="284"/>
      <c r="AS622" s="284"/>
      <c r="AT622" s="284"/>
      <c r="AU622" s="344"/>
      <c r="AV622" s="344"/>
      <c r="AW622" s="344"/>
      <c r="AX622" s="345"/>
      <c r="AY622" s="288" t="str">
        <f>IF(D622="","*",IFERROR(IF(ISODD(COUNT(AS622:AX622)),"ERRO",SUM((AT622-AS622),(AV622-AU622),(AX622-AW622))),"ERRO"))</f>
        <v>*</v>
      </c>
      <c r="AZ622" s="156"/>
      <c r="BA622" s="340"/>
      <c r="BB622" s="172" t="str">
        <f>IFERROR(_xlfn.XLOOKUP(AI622, BS_ATIVIDADE[ATIVIDADE],BS_ATIVIDADE[UNIDADE] ), "*")</f>
        <v>*</v>
      </c>
      <c r="BC622" s="271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271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57" t="str">
        <f>IFERROR(_xlfn.XLOOKUP(AO622, BASE_MAPA!$E$2:$E$359, BASE_MAPA!$J$2:$J$359), "ERRO")</f>
        <v>ERRO</v>
      </c>
      <c r="BF622" s="269" t="str">
        <f>IF(BS_CONTROLE[[#This Row],[Responsavel pelo boletim]]=0, "-", BS_CONTROLE[[#This Row],[Responsavel pelo boletim]])</f>
        <v>-</v>
      </c>
      <c r="BG622" s="177"/>
      <c r="BH622" s="346"/>
      <c r="BI622" s="347"/>
      <c r="BJ622" s="348"/>
      <c r="BK622" s="341"/>
      <c r="BL622" s="177"/>
      <c r="BM622" s="173"/>
      <c r="BN622" s="173"/>
      <c r="BO622" s="203"/>
      <c r="BP622" s="341"/>
      <c r="BQ622" s="12" t="str">
        <f>IF(AND(BR622&lt;1,BS622&lt;1),"Produção e Intervalo",IF(BR622&lt;1,"Intervalo",IF(BS622&lt;1,"Produção","Aderente")))</f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12" t="str">
        <f>IF(BN622="","",SUBSTITUTE(BM622," ","")&amp;SUBSTITUTE(BN622," ",""))</f>
        <v/>
      </c>
    </row>
    <row r="623" spans="1:72">
      <c r="A623" s="161" t="str">
        <f>D624&amp;B623</f>
        <v/>
      </c>
      <c r="B623" s="162"/>
      <c r="C623" s="342" t="str">
        <f>IF(BS_CONTROLE[[#This Row],[DATA]]="","",WEEKNUM(BS_CONTROLE[[#This Row],[DATA]]))</f>
        <v/>
      </c>
      <c r="D623" s="205"/>
      <c r="E623" s="343"/>
      <c r="F623" s="166"/>
      <c r="G623" s="154" t="str">
        <f>IF(D623="","*",VLOOKUP(F623,BS_ATIVIDADE[#All],3,FALSE))</f>
        <v>*</v>
      </c>
      <c r="H623" s="158"/>
      <c r="I623" s="158"/>
      <c r="J623" s="219"/>
      <c r="K623" s="219"/>
      <c r="L623" s="171"/>
      <c r="M623" s="19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9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58"/>
      <c r="P623" s="158"/>
      <c r="Q623" s="171"/>
      <c r="R623" s="10" t="str">
        <f>IFERROR(_xlfn.XLOOKUP(F623, BS_ATIVIDADE[ATIVIDADE],BS_ATIVIDADE[UNIDADE] ), "*")</f>
        <v>*</v>
      </c>
      <c r="S623" s="1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55" t="str">
        <f>IFERROR(_xlfn.XLOOKUP(J623, BASE_MAPA!$E$2:$E$359, BASE_MAPA!$J$2:$J$359), "ERRO")</f>
        <v>ERRO</v>
      </c>
      <c r="V623" s="282"/>
      <c r="W623" s="335"/>
      <c r="X623" s="205"/>
      <c r="Y623" s="173"/>
      <c r="Z623" s="173"/>
      <c r="AA623" s="171"/>
      <c r="AB623" s="70"/>
      <c r="AC623" s="156"/>
      <c r="AD623" s="158"/>
      <c r="AE623" s="171"/>
      <c r="AF623" s="171"/>
      <c r="AG623" s="171"/>
      <c r="AH623" s="174"/>
      <c r="AI623" s="166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83" t="str">
        <f>IF(BS_CONTROLE[[#This Row],[Local - Partida]]=0, "-", BS_CONTROLE[[#This Row],[Local - Partida]])</f>
        <v>-</v>
      </c>
      <c r="AL623" s="283" t="str">
        <f>IF(BS_CONTROLE[[#This Row],[Local - Encerramento]]=0, "-", BS_CONTROLE[[#This Row],[Local - Encerramento]])</f>
        <v>-</v>
      </c>
      <c r="AM623" s="283" t="str">
        <f>IF(BS_CONTROLE[[#This Row],[Entre - Estações]]=0, "-", BS_CONTROLE[[#This Row],[Entre - Estações]])</f>
        <v>-</v>
      </c>
      <c r="AN623" s="283" t="str">
        <f>IF(BS_CONTROLE[[#This Row],[SB]]=0, "-", BS_CONTROLE[[#This Row],[SB]])</f>
        <v>-</v>
      </c>
      <c r="AO623" s="267" t="str">
        <f>IF(BS_CONTROLE[[#This Row],[SUB]]=0, "-", BS_CONTROLE[[#This Row],[SUB]])</f>
        <v>-</v>
      </c>
      <c r="AP623" s="268" t="str">
        <f>IF(BS_CONTROLE[[#This Row],[KM - Inicio]]=0, "-", BS_CONTROLE[[#This Row],[KM - Inicio]])</f>
        <v>-</v>
      </c>
      <c r="AQ623" s="268" t="str">
        <f>IF(BS_CONTROLE[[#This Row],[KM - Fim]]=0, "-", BS_CONTROLE[[#This Row],[KM - Fim]])</f>
        <v>-</v>
      </c>
      <c r="AR623" s="284"/>
      <c r="AS623" s="284"/>
      <c r="AT623" s="284"/>
      <c r="AU623" s="344"/>
      <c r="AV623" s="344"/>
      <c r="AW623" s="344"/>
      <c r="AX623" s="345"/>
      <c r="AY623" s="288" t="str">
        <f>IF(D623="","*",IFERROR(IF(ISODD(COUNT(AS623:AX623)),"ERRO",SUM((AT623-AS623),(AV623-AU623),(AX623-AW623))),"ERRO"))</f>
        <v>*</v>
      </c>
      <c r="AZ623" s="156"/>
      <c r="BA623" s="340"/>
      <c r="BB623" s="172" t="str">
        <f>IFERROR(_xlfn.XLOOKUP(AI623, BS_ATIVIDADE[ATIVIDADE],BS_ATIVIDADE[UNIDADE] ), "*")</f>
        <v>*</v>
      </c>
      <c r="BC623" s="271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271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57" t="str">
        <f>IFERROR(_xlfn.XLOOKUP(AO623, BASE_MAPA!$E$2:$E$359, BASE_MAPA!$J$2:$J$359), "ERRO")</f>
        <v>ERRO</v>
      </c>
      <c r="BF623" s="269" t="str">
        <f>IF(BS_CONTROLE[[#This Row],[Responsavel pelo boletim]]=0, "-", BS_CONTROLE[[#This Row],[Responsavel pelo boletim]])</f>
        <v>-</v>
      </c>
      <c r="BG623" s="177"/>
      <c r="BH623" s="346"/>
      <c r="BI623" s="347"/>
      <c r="BJ623" s="348"/>
      <c r="BK623" s="341"/>
      <c r="BL623" s="177"/>
      <c r="BM623" s="173"/>
      <c r="BN623" s="173"/>
      <c r="BO623" s="203"/>
      <c r="BP623" s="341"/>
      <c r="BQ623" s="12" t="str">
        <f>IF(AND(BR623&lt;1,BS623&lt;1),"Produção e Intervalo",IF(BR623&lt;1,"Intervalo",IF(BS623&lt;1,"Produção","Aderente")))</f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12" t="str">
        <f>IF(BN623="","",SUBSTITUTE(BM623," ","")&amp;SUBSTITUTE(BN623," ",""))</f>
        <v/>
      </c>
    </row>
    <row r="624" spans="1:72">
      <c r="A624" s="161" t="str">
        <f>D625&amp;B624</f>
        <v/>
      </c>
      <c r="B624" s="162"/>
      <c r="C624" s="342" t="str">
        <f>IF(BS_CONTROLE[[#This Row],[DATA]]="","",WEEKNUM(BS_CONTROLE[[#This Row],[DATA]]))</f>
        <v/>
      </c>
      <c r="D624" s="205"/>
      <c r="E624" s="343"/>
      <c r="F624" s="166"/>
      <c r="G624" s="154" t="str">
        <f>IF(D624="","*",VLOOKUP(F624,BS_ATIVIDADE[#All],3,FALSE))</f>
        <v>*</v>
      </c>
      <c r="H624" s="158"/>
      <c r="I624" s="158"/>
      <c r="J624" s="219"/>
      <c r="K624" s="219"/>
      <c r="L624" s="171"/>
      <c r="M624" s="19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9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58"/>
      <c r="P624" s="158"/>
      <c r="Q624" s="171"/>
      <c r="R624" s="10" t="str">
        <f>IFERROR(_xlfn.XLOOKUP(F624, BS_ATIVIDADE[ATIVIDADE],BS_ATIVIDADE[UNIDADE] ), "*")</f>
        <v>*</v>
      </c>
      <c r="S624" s="1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55" t="str">
        <f>IFERROR(_xlfn.XLOOKUP(J624, BASE_MAPA!$E$2:$E$359, BASE_MAPA!$J$2:$J$359), "ERRO")</f>
        <v>ERRO</v>
      </c>
      <c r="V624" s="282"/>
      <c r="W624" s="335"/>
      <c r="X624" s="205"/>
      <c r="Y624" s="173"/>
      <c r="Z624" s="173"/>
      <c r="AA624" s="171"/>
      <c r="AB624" s="70"/>
      <c r="AC624" s="156"/>
      <c r="AD624" s="158"/>
      <c r="AE624" s="171"/>
      <c r="AF624" s="171"/>
      <c r="AG624" s="171"/>
      <c r="AH624" s="174"/>
      <c r="AI624" s="166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83" t="str">
        <f>IF(BS_CONTROLE[[#This Row],[Local - Partida]]=0, "-", BS_CONTROLE[[#This Row],[Local - Partida]])</f>
        <v>-</v>
      </c>
      <c r="AL624" s="283" t="str">
        <f>IF(BS_CONTROLE[[#This Row],[Local - Encerramento]]=0, "-", BS_CONTROLE[[#This Row],[Local - Encerramento]])</f>
        <v>-</v>
      </c>
      <c r="AM624" s="283" t="str">
        <f>IF(BS_CONTROLE[[#This Row],[Entre - Estações]]=0, "-", BS_CONTROLE[[#This Row],[Entre - Estações]])</f>
        <v>-</v>
      </c>
      <c r="AN624" s="283" t="str">
        <f>IF(BS_CONTROLE[[#This Row],[SB]]=0, "-", BS_CONTROLE[[#This Row],[SB]])</f>
        <v>-</v>
      </c>
      <c r="AO624" s="267" t="str">
        <f>IF(BS_CONTROLE[[#This Row],[SUB]]=0, "-", BS_CONTROLE[[#This Row],[SUB]])</f>
        <v>-</v>
      </c>
      <c r="AP624" s="268" t="str">
        <f>IF(BS_CONTROLE[[#This Row],[KM - Inicio]]=0, "-", BS_CONTROLE[[#This Row],[KM - Inicio]])</f>
        <v>-</v>
      </c>
      <c r="AQ624" s="268" t="str">
        <f>IF(BS_CONTROLE[[#This Row],[KM - Fim]]=0, "-", BS_CONTROLE[[#This Row],[KM - Fim]])</f>
        <v>-</v>
      </c>
      <c r="AR624" s="284"/>
      <c r="AS624" s="284"/>
      <c r="AT624" s="284"/>
      <c r="AU624" s="344"/>
      <c r="AV624" s="344"/>
      <c r="AW624" s="344"/>
      <c r="AX624" s="345"/>
      <c r="AY624" s="288" t="str">
        <f>IF(D624="","*",IFERROR(IF(ISODD(COUNT(AS624:AX624)),"ERRO",SUM((AT624-AS624),(AV624-AU624),(AX624-AW624))),"ERRO"))</f>
        <v>*</v>
      </c>
      <c r="AZ624" s="156"/>
      <c r="BA624" s="340"/>
      <c r="BB624" s="172" t="str">
        <f>IFERROR(_xlfn.XLOOKUP(AI624, BS_ATIVIDADE[ATIVIDADE],BS_ATIVIDADE[UNIDADE] ), "*")</f>
        <v>*</v>
      </c>
      <c r="BC624" s="271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271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57" t="str">
        <f>IFERROR(_xlfn.XLOOKUP(AO624, BASE_MAPA!$E$2:$E$359, BASE_MAPA!$J$2:$J$359), "ERRO")</f>
        <v>ERRO</v>
      </c>
      <c r="BF624" s="269" t="str">
        <f>IF(BS_CONTROLE[[#This Row],[Responsavel pelo boletim]]=0, "-", BS_CONTROLE[[#This Row],[Responsavel pelo boletim]])</f>
        <v>-</v>
      </c>
      <c r="BG624" s="177"/>
      <c r="BH624" s="346"/>
      <c r="BI624" s="347"/>
      <c r="BJ624" s="348"/>
      <c r="BK624" s="341"/>
      <c r="BL624" s="177"/>
      <c r="BM624" s="173"/>
      <c r="BN624" s="173"/>
      <c r="BO624" s="203"/>
      <c r="BP624" s="341"/>
      <c r="BQ624" s="12" t="str">
        <f>IF(AND(BR624&lt;1,BS624&lt;1),"Produção e Intervalo",IF(BR624&lt;1,"Intervalo",IF(BS624&lt;1,"Produção","Aderente")))</f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12" t="str">
        <f>IF(BN624="","",SUBSTITUTE(BM624," ","")&amp;SUBSTITUTE(BN624," ",""))</f>
        <v/>
      </c>
    </row>
    <row r="625" spans="1:72">
      <c r="A625" s="161" t="str">
        <f>D626&amp;B625</f>
        <v/>
      </c>
      <c r="B625" s="162"/>
      <c r="C625" s="342" t="str">
        <f>IF(BS_CONTROLE[[#This Row],[DATA]]="","",WEEKNUM(BS_CONTROLE[[#This Row],[DATA]]))</f>
        <v/>
      </c>
      <c r="D625" s="205"/>
      <c r="E625" s="343"/>
      <c r="F625" s="166"/>
      <c r="G625" s="154" t="str">
        <f>IF(D625="","*",VLOOKUP(F625,BS_ATIVIDADE[#All],3,FALSE))</f>
        <v>*</v>
      </c>
      <c r="H625" s="158"/>
      <c r="I625" s="158"/>
      <c r="J625" s="219"/>
      <c r="K625" s="219"/>
      <c r="L625" s="171"/>
      <c r="M625" s="19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9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58"/>
      <c r="P625" s="158"/>
      <c r="Q625" s="171"/>
      <c r="R625" s="10" t="str">
        <f>IFERROR(_xlfn.XLOOKUP(F625, BS_ATIVIDADE[ATIVIDADE],BS_ATIVIDADE[UNIDADE] ), "*")</f>
        <v>*</v>
      </c>
      <c r="S625" s="1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55" t="str">
        <f>IFERROR(_xlfn.XLOOKUP(J625, BASE_MAPA!$E$2:$E$359, BASE_MAPA!$J$2:$J$359), "ERRO")</f>
        <v>ERRO</v>
      </c>
      <c r="V625" s="282"/>
      <c r="W625" s="335"/>
      <c r="X625" s="205"/>
      <c r="Y625" s="173"/>
      <c r="Z625" s="173"/>
      <c r="AA625" s="171"/>
      <c r="AB625" s="70"/>
      <c r="AC625" s="156"/>
      <c r="AD625" s="158"/>
      <c r="AE625" s="171"/>
      <c r="AF625" s="171"/>
      <c r="AG625" s="171"/>
      <c r="AH625" s="174"/>
      <c r="AI625" s="166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83" t="str">
        <f>IF(BS_CONTROLE[[#This Row],[Local - Partida]]=0, "-", BS_CONTROLE[[#This Row],[Local - Partida]])</f>
        <v>-</v>
      </c>
      <c r="AL625" s="283" t="str">
        <f>IF(BS_CONTROLE[[#This Row],[Local - Encerramento]]=0, "-", BS_CONTROLE[[#This Row],[Local - Encerramento]])</f>
        <v>-</v>
      </c>
      <c r="AM625" s="283" t="str">
        <f>IF(BS_CONTROLE[[#This Row],[Entre - Estações]]=0, "-", BS_CONTROLE[[#This Row],[Entre - Estações]])</f>
        <v>-</v>
      </c>
      <c r="AN625" s="283" t="str">
        <f>IF(BS_CONTROLE[[#This Row],[SB]]=0, "-", BS_CONTROLE[[#This Row],[SB]])</f>
        <v>-</v>
      </c>
      <c r="AO625" s="267" t="str">
        <f>IF(BS_CONTROLE[[#This Row],[SUB]]=0, "-", BS_CONTROLE[[#This Row],[SUB]])</f>
        <v>-</v>
      </c>
      <c r="AP625" s="268" t="str">
        <f>IF(BS_CONTROLE[[#This Row],[KM - Inicio]]=0, "-", BS_CONTROLE[[#This Row],[KM - Inicio]])</f>
        <v>-</v>
      </c>
      <c r="AQ625" s="268" t="str">
        <f>IF(BS_CONTROLE[[#This Row],[KM - Fim]]=0, "-", BS_CONTROLE[[#This Row],[KM - Fim]])</f>
        <v>-</v>
      </c>
      <c r="AR625" s="284"/>
      <c r="AS625" s="284"/>
      <c r="AT625" s="284"/>
      <c r="AU625" s="344"/>
      <c r="AV625" s="344"/>
      <c r="AW625" s="344"/>
      <c r="AX625" s="345"/>
      <c r="AY625" s="288" t="str">
        <f>IF(D625="","*",IFERROR(IF(ISODD(COUNT(AS625:AX625)),"ERRO",SUM((AT625-AS625),(AV625-AU625),(AX625-AW625))),"ERRO"))</f>
        <v>*</v>
      </c>
      <c r="AZ625" s="156"/>
      <c r="BA625" s="340"/>
      <c r="BB625" s="172" t="str">
        <f>IFERROR(_xlfn.XLOOKUP(AI625, BS_ATIVIDADE[ATIVIDADE],BS_ATIVIDADE[UNIDADE] ), "*")</f>
        <v>*</v>
      </c>
      <c r="BC625" s="271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271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57" t="str">
        <f>IFERROR(_xlfn.XLOOKUP(AO625, BASE_MAPA!$E$2:$E$359, BASE_MAPA!$J$2:$J$359), "ERRO")</f>
        <v>ERRO</v>
      </c>
      <c r="BF625" s="269" t="str">
        <f>IF(BS_CONTROLE[[#This Row],[Responsavel pelo boletim]]=0, "-", BS_CONTROLE[[#This Row],[Responsavel pelo boletim]])</f>
        <v>-</v>
      </c>
      <c r="BG625" s="177"/>
      <c r="BH625" s="346"/>
      <c r="BI625" s="347"/>
      <c r="BJ625" s="348"/>
      <c r="BK625" s="341"/>
      <c r="BL625" s="177"/>
      <c r="BM625" s="173"/>
      <c r="BN625" s="173"/>
      <c r="BO625" s="203"/>
      <c r="BP625" s="341"/>
      <c r="BQ625" s="12" t="str">
        <f>IF(AND(BR625&lt;1,BS625&lt;1),"Produção e Intervalo",IF(BR625&lt;1,"Intervalo",IF(BS625&lt;1,"Produção","Aderente")))</f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12" t="str">
        <f>IF(BN625="","",SUBSTITUTE(BM625," ","")&amp;SUBSTITUTE(BN625," ",""))</f>
        <v/>
      </c>
    </row>
    <row r="626" spans="1:72">
      <c r="A626" s="161" t="str">
        <f>D627&amp;B626</f>
        <v/>
      </c>
      <c r="B626" s="162"/>
      <c r="C626" s="342" t="str">
        <f>IF(BS_CONTROLE[[#This Row],[DATA]]="","",WEEKNUM(BS_CONTROLE[[#This Row],[DATA]]))</f>
        <v/>
      </c>
      <c r="D626" s="205"/>
      <c r="E626" s="343"/>
      <c r="F626" s="166"/>
      <c r="G626" s="154" t="str">
        <f>IF(D626="","*",VLOOKUP(F626,BS_ATIVIDADE[#All],3,FALSE))</f>
        <v>*</v>
      </c>
      <c r="H626" s="158"/>
      <c r="I626" s="158"/>
      <c r="J626" s="219"/>
      <c r="K626" s="219"/>
      <c r="L626" s="171"/>
      <c r="M626" s="19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9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58"/>
      <c r="P626" s="158"/>
      <c r="Q626" s="171"/>
      <c r="R626" s="10" t="str">
        <f>IFERROR(_xlfn.XLOOKUP(F626, BS_ATIVIDADE[ATIVIDADE],BS_ATIVIDADE[UNIDADE] ), "*")</f>
        <v>*</v>
      </c>
      <c r="S626" s="1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55" t="str">
        <f>IFERROR(_xlfn.XLOOKUP(J626, BASE_MAPA!$E$2:$E$359, BASE_MAPA!$J$2:$J$359), "ERRO")</f>
        <v>ERRO</v>
      </c>
      <c r="V626" s="282"/>
      <c r="W626" s="335"/>
      <c r="X626" s="205"/>
      <c r="Y626" s="173"/>
      <c r="Z626" s="173"/>
      <c r="AA626" s="171"/>
      <c r="AB626" s="70"/>
      <c r="AC626" s="156"/>
      <c r="AD626" s="158"/>
      <c r="AE626" s="171"/>
      <c r="AF626" s="171"/>
      <c r="AG626" s="171"/>
      <c r="AH626" s="174"/>
      <c r="AI626" s="166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83" t="str">
        <f>IF(BS_CONTROLE[[#This Row],[Local - Partida]]=0, "-", BS_CONTROLE[[#This Row],[Local - Partida]])</f>
        <v>-</v>
      </c>
      <c r="AL626" s="283" t="str">
        <f>IF(BS_CONTROLE[[#This Row],[Local - Encerramento]]=0, "-", BS_CONTROLE[[#This Row],[Local - Encerramento]])</f>
        <v>-</v>
      </c>
      <c r="AM626" s="283" t="str">
        <f>IF(BS_CONTROLE[[#This Row],[Entre - Estações]]=0, "-", BS_CONTROLE[[#This Row],[Entre - Estações]])</f>
        <v>-</v>
      </c>
      <c r="AN626" s="283" t="str">
        <f>IF(BS_CONTROLE[[#This Row],[SB]]=0, "-", BS_CONTROLE[[#This Row],[SB]])</f>
        <v>-</v>
      </c>
      <c r="AO626" s="267" t="str">
        <f>IF(BS_CONTROLE[[#This Row],[SUB]]=0, "-", BS_CONTROLE[[#This Row],[SUB]])</f>
        <v>-</v>
      </c>
      <c r="AP626" s="268" t="str">
        <f>IF(BS_CONTROLE[[#This Row],[KM - Inicio]]=0, "-", BS_CONTROLE[[#This Row],[KM - Inicio]])</f>
        <v>-</v>
      </c>
      <c r="AQ626" s="268" t="str">
        <f>IF(BS_CONTROLE[[#This Row],[KM - Fim]]=0, "-", BS_CONTROLE[[#This Row],[KM - Fim]])</f>
        <v>-</v>
      </c>
      <c r="AR626" s="284"/>
      <c r="AS626" s="284"/>
      <c r="AT626" s="284"/>
      <c r="AU626" s="344"/>
      <c r="AV626" s="344"/>
      <c r="AW626" s="344"/>
      <c r="AX626" s="345"/>
      <c r="AY626" s="288" t="str">
        <f>IF(D626="","*",IFERROR(IF(ISODD(COUNT(AS626:AX626)),"ERRO",SUM((AT626-AS626),(AV626-AU626),(AX626-AW626))),"ERRO"))</f>
        <v>*</v>
      </c>
      <c r="AZ626" s="156"/>
      <c r="BA626" s="340"/>
      <c r="BB626" s="172" t="str">
        <f>IFERROR(_xlfn.XLOOKUP(AI626, BS_ATIVIDADE[ATIVIDADE],BS_ATIVIDADE[UNIDADE] ), "*")</f>
        <v>*</v>
      </c>
      <c r="BC626" s="271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271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57" t="str">
        <f>IFERROR(_xlfn.XLOOKUP(AO626, BASE_MAPA!$E$2:$E$359, BASE_MAPA!$J$2:$J$359), "ERRO")</f>
        <v>ERRO</v>
      </c>
      <c r="BF626" s="269" t="str">
        <f>IF(BS_CONTROLE[[#This Row],[Responsavel pelo boletim]]=0, "-", BS_CONTROLE[[#This Row],[Responsavel pelo boletim]])</f>
        <v>-</v>
      </c>
      <c r="BG626" s="177"/>
      <c r="BH626" s="346"/>
      <c r="BI626" s="347"/>
      <c r="BJ626" s="348"/>
      <c r="BK626" s="341"/>
      <c r="BL626" s="177"/>
      <c r="BM626" s="173"/>
      <c r="BN626" s="173"/>
      <c r="BO626" s="203"/>
      <c r="BP626" s="341"/>
      <c r="BQ626" s="12" t="str">
        <f>IF(AND(BR626&lt;1,BS626&lt;1),"Produção e Intervalo",IF(BR626&lt;1,"Intervalo",IF(BS626&lt;1,"Produção","Aderente")))</f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12" t="str">
        <f>IF(BN626="","",SUBSTITUTE(BM626," ","")&amp;SUBSTITUTE(BN626," ",""))</f>
        <v/>
      </c>
    </row>
    <row r="627" spans="1:72">
      <c r="A627" s="161" t="str">
        <f>D628&amp;B627</f>
        <v/>
      </c>
      <c r="B627" s="162"/>
      <c r="C627" s="342" t="str">
        <f>IF(BS_CONTROLE[[#This Row],[DATA]]="","",WEEKNUM(BS_CONTROLE[[#This Row],[DATA]]))</f>
        <v/>
      </c>
      <c r="D627" s="205"/>
      <c r="E627" s="343"/>
      <c r="F627" s="166"/>
      <c r="G627" s="154" t="str">
        <f>IF(D627="","*",VLOOKUP(F627,BS_ATIVIDADE[#All],3,FALSE))</f>
        <v>*</v>
      </c>
      <c r="H627" s="158"/>
      <c r="I627" s="158"/>
      <c r="J627" s="219"/>
      <c r="K627" s="219"/>
      <c r="L627" s="171"/>
      <c r="M627" s="19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9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58"/>
      <c r="P627" s="158"/>
      <c r="Q627" s="171"/>
      <c r="R627" s="10" t="str">
        <f>IFERROR(_xlfn.XLOOKUP(F627, BS_ATIVIDADE[ATIVIDADE],BS_ATIVIDADE[UNIDADE] ), "*")</f>
        <v>*</v>
      </c>
      <c r="S627" s="1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55" t="str">
        <f>IFERROR(_xlfn.XLOOKUP(J627, BASE_MAPA!$E$2:$E$359, BASE_MAPA!$J$2:$J$359), "ERRO")</f>
        <v>ERRO</v>
      </c>
      <c r="V627" s="282"/>
      <c r="W627" s="335"/>
      <c r="X627" s="205"/>
      <c r="Y627" s="173"/>
      <c r="Z627" s="173"/>
      <c r="AA627" s="171"/>
      <c r="AB627" s="70"/>
      <c r="AC627" s="156"/>
      <c r="AD627" s="158"/>
      <c r="AE627" s="171"/>
      <c r="AF627" s="171"/>
      <c r="AG627" s="171"/>
      <c r="AH627" s="174"/>
      <c r="AI627" s="166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83" t="str">
        <f>IF(BS_CONTROLE[[#This Row],[Local - Partida]]=0, "-", BS_CONTROLE[[#This Row],[Local - Partida]])</f>
        <v>-</v>
      </c>
      <c r="AL627" s="283" t="str">
        <f>IF(BS_CONTROLE[[#This Row],[Local - Encerramento]]=0, "-", BS_CONTROLE[[#This Row],[Local - Encerramento]])</f>
        <v>-</v>
      </c>
      <c r="AM627" s="283" t="str">
        <f>IF(BS_CONTROLE[[#This Row],[Entre - Estações]]=0, "-", BS_CONTROLE[[#This Row],[Entre - Estações]])</f>
        <v>-</v>
      </c>
      <c r="AN627" s="283" t="str">
        <f>IF(BS_CONTROLE[[#This Row],[SB]]=0, "-", BS_CONTROLE[[#This Row],[SB]])</f>
        <v>-</v>
      </c>
      <c r="AO627" s="267" t="str">
        <f>IF(BS_CONTROLE[[#This Row],[SUB]]=0, "-", BS_CONTROLE[[#This Row],[SUB]])</f>
        <v>-</v>
      </c>
      <c r="AP627" s="268" t="str">
        <f>IF(BS_CONTROLE[[#This Row],[KM - Inicio]]=0, "-", BS_CONTROLE[[#This Row],[KM - Inicio]])</f>
        <v>-</v>
      </c>
      <c r="AQ627" s="268" t="str">
        <f>IF(BS_CONTROLE[[#This Row],[KM - Fim]]=0, "-", BS_CONTROLE[[#This Row],[KM - Fim]])</f>
        <v>-</v>
      </c>
      <c r="AR627" s="284"/>
      <c r="AS627" s="284"/>
      <c r="AT627" s="284"/>
      <c r="AU627" s="344"/>
      <c r="AV627" s="344"/>
      <c r="AW627" s="344"/>
      <c r="AX627" s="345"/>
      <c r="AY627" s="288" t="str">
        <f>IF(D627="","*",IFERROR(IF(ISODD(COUNT(AS627:AX627)),"ERRO",SUM((AT627-AS627),(AV627-AU627),(AX627-AW627))),"ERRO"))</f>
        <v>*</v>
      </c>
      <c r="AZ627" s="156"/>
      <c r="BA627" s="340"/>
      <c r="BB627" s="172" t="str">
        <f>IFERROR(_xlfn.XLOOKUP(AI627, BS_ATIVIDADE[ATIVIDADE],BS_ATIVIDADE[UNIDADE] ), "*")</f>
        <v>*</v>
      </c>
      <c r="BC627" s="271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271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57" t="str">
        <f>IFERROR(_xlfn.XLOOKUP(AO627, BASE_MAPA!$E$2:$E$359, BASE_MAPA!$J$2:$J$359), "ERRO")</f>
        <v>ERRO</v>
      </c>
      <c r="BF627" s="269" t="str">
        <f>IF(BS_CONTROLE[[#This Row],[Responsavel pelo boletim]]=0, "-", BS_CONTROLE[[#This Row],[Responsavel pelo boletim]])</f>
        <v>-</v>
      </c>
      <c r="BG627" s="177"/>
      <c r="BH627" s="346"/>
      <c r="BI627" s="347"/>
      <c r="BJ627" s="348"/>
      <c r="BK627" s="341"/>
      <c r="BL627" s="177"/>
      <c r="BM627" s="173"/>
      <c r="BN627" s="173"/>
      <c r="BO627" s="203"/>
      <c r="BP627" s="341"/>
      <c r="BQ627" s="12" t="str">
        <f>IF(AND(BR627&lt;1,BS627&lt;1),"Produção e Intervalo",IF(BR627&lt;1,"Intervalo",IF(BS627&lt;1,"Produção","Aderente")))</f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12" t="str">
        <f>IF(BN627="","",SUBSTITUTE(BM627," ","")&amp;SUBSTITUTE(BN627," ",""))</f>
        <v/>
      </c>
    </row>
    <row r="628" spans="1:72">
      <c r="A628" s="161" t="str">
        <f>D629&amp;B628</f>
        <v/>
      </c>
      <c r="B628" s="162"/>
      <c r="C628" s="342" t="str">
        <f>IF(BS_CONTROLE[[#This Row],[DATA]]="","",WEEKNUM(BS_CONTROLE[[#This Row],[DATA]]))</f>
        <v/>
      </c>
      <c r="D628" s="205"/>
      <c r="E628" s="343"/>
      <c r="F628" s="166"/>
      <c r="G628" s="154" t="str">
        <f>IF(D628="","*",VLOOKUP(F628,BS_ATIVIDADE[#All],3,FALSE))</f>
        <v>*</v>
      </c>
      <c r="H628" s="158"/>
      <c r="I628" s="158"/>
      <c r="J628" s="219"/>
      <c r="K628" s="219"/>
      <c r="L628" s="171"/>
      <c r="M628" s="19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9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58"/>
      <c r="P628" s="158"/>
      <c r="Q628" s="171"/>
      <c r="R628" s="10" t="str">
        <f>IFERROR(_xlfn.XLOOKUP(F628, BS_ATIVIDADE[ATIVIDADE],BS_ATIVIDADE[UNIDADE] ), "*")</f>
        <v>*</v>
      </c>
      <c r="S628" s="1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55" t="str">
        <f>IFERROR(_xlfn.XLOOKUP(J628, BASE_MAPA!$E$2:$E$359, BASE_MAPA!$J$2:$J$359), "ERRO")</f>
        <v>ERRO</v>
      </c>
      <c r="V628" s="282"/>
      <c r="W628" s="335"/>
      <c r="X628" s="205"/>
      <c r="Y628" s="173"/>
      <c r="Z628" s="173"/>
      <c r="AA628" s="171"/>
      <c r="AB628" s="70"/>
      <c r="AC628" s="156"/>
      <c r="AD628" s="158"/>
      <c r="AE628" s="171"/>
      <c r="AF628" s="171"/>
      <c r="AG628" s="171"/>
      <c r="AH628" s="174"/>
      <c r="AI628" s="166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83" t="str">
        <f>IF(BS_CONTROLE[[#This Row],[Local - Partida]]=0, "-", BS_CONTROLE[[#This Row],[Local - Partida]])</f>
        <v>-</v>
      </c>
      <c r="AL628" s="283" t="str">
        <f>IF(BS_CONTROLE[[#This Row],[Local - Encerramento]]=0, "-", BS_CONTROLE[[#This Row],[Local - Encerramento]])</f>
        <v>-</v>
      </c>
      <c r="AM628" s="283" t="str">
        <f>IF(BS_CONTROLE[[#This Row],[Entre - Estações]]=0, "-", BS_CONTROLE[[#This Row],[Entre - Estações]])</f>
        <v>-</v>
      </c>
      <c r="AN628" s="283" t="str">
        <f>IF(BS_CONTROLE[[#This Row],[SB]]=0, "-", BS_CONTROLE[[#This Row],[SB]])</f>
        <v>-</v>
      </c>
      <c r="AO628" s="267" t="str">
        <f>IF(BS_CONTROLE[[#This Row],[SUB]]=0, "-", BS_CONTROLE[[#This Row],[SUB]])</f>
        <v>-</v>
      </c>
      <c r="AP628" s="268" t="str">
        <f>IF(BS_CONTROLE[[#This Row],[KM - Inicio]]=0, "-", BS_CONTROLE[[#This Row],[KM - Inicio]])</f>
        <v>-</v>
      </c>
      <c r="AQ628" s="268" t="str">
        <f>IF(BS_CONTROLE[[#This Row],[KM - Fim]]=0, "-", BS_CONTROLE[[#This Row],[KM - Fim]])</f>
        <v>-</v>
      </c>
      <c r="AR628" s="284"/>
      <c r="AS628" s="284"/>
      <c r="AT628" s="284"/>
      <c r="AU628" s="344"/>
      <c r="AV628" s="344"/>
      <c r="AW628" s="344"/>
      <c r="AX628" s="345"/>
      <c r="AY628" s="288" t="str">
        <f>IF(D628="","*",IFERROR(IF(ISODD(COUNT(AS628:AX628)),"ERRO",SUM((AT628-AS628),(AV628-AU628),(AX628-AW628))),"ERRO"))</f>
        <v>*</v>
      </c>
      <c r="AZ628" s="156"/>
      <c r="BA628" s="340"/>
      <c r="BB628" s="172" t="str">
        <f>IFERROR(_xlfn.XLOOKUP(AI628, BS_ATIVIDADE[ATIVIDADE],BS_ATIVIDADE[UNIDADE] ), "*")</f>
        <v>*</v>
      </c>
      <c r="BC628" s="271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271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57" t="str">
        <f>IFERROR(_xlfn.XLOOKUP(AO628, BASE_MAPA!$E$2:$E$359, BASE_MAPA!$J$2:$J$359), "ERRO")</f>
        <v>ERRO</v>
      </c>
      <c r="BF628" s="269" t="str">
        <f>IF(BS_CONTROLE[[#This Row],[Responsavel pelo boletim]]=0, "-", BS_CONTROLE[[#This Row],[Responsavel pelo boletim]])</f>
        <v>-</v>
      </c>
      <c r="BG628" s="177"/>
      <c r="BH628" s="346"/>
      <c r="BI628" s="347"/>
      <c r="BJ628" s="348"/>
      <c r="BK628" s="341"/>
      <c r="BL628" s="177"/>
      <c r="BM628" s="173"/>
      <c r="BN628" s="173"/>
      <c r="BO628" s="203"/>
      <c r="BP628" s="341"/>
      <c r="BQ628" s="12" t="str">
        <f>IF(AND(BR628&lt;1,BS628&lt;1),"Produção e Intervalo",IF(BR628&lt;1,"Intervalo",IF(BS628&lt;1,"Produção","Aderente")))</f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12" t="str">
        <f>IF(BN628="","",SUBSTITUTE(BM628," ","")&amp;SUBSTITUTE(BN628," ",""))</f>
        <v/>
      </c>
    </row>
    <row r="629" spans="1:72">
      <c r="A629" s="161" t="str">
        <f>D630&amp;B629</f>
        <v/>
      </c>
      <c r="B629" s="162"/>
      <c r="C629" s="342" t="str">
        <f>IF(BS_CONTROLE[[#This Row],[DATA]]="","",WEEKNUM(BS_CONTROLE[[#This Row],[DATA]]))</f>
        <v/>
      </c>
      <c r="D629" s="205"/>
      <c r="E629" s="343"/>
      <c r="F629" s="166"/>
      <c r="G629" s="154" t="str">
        <f>IF(D629="","*",VLOOKUP(F629,BS_ATIVIDADE[#All],3,FALSE))</f>
        <v>*</v>
      </c>
      <c r="H629" s="158"/>
      <c r="I629" s="158"/>
      <c r="J629" s="219"/>
      <c r="K629" s="219"/>
      <c r="L629" s="171"/>
      <c r="M629" s="19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9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58"/>
      <c r="P629" s="158"/>
      <c r="Q629" s="171"/>
      <c r="R629" s="10" t="str">
        <f>IFERROR(_xlfn.XLOOKUP(F629, BS_ATIVIDADE[ATIVIDADE],BS_ATIVIDADE[UNIDADE] ), "*")</f>
        <v>*</v>
      </c>
      <c r="S629" s="1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55" t="str">
        <f>IFERROR(_xlfn.XLOOKUP(J629, BASE_MAPA!$E$2:$E$359, BASE_MAPA!$J$2:$J$359), "ERRO")</f>
        <v>ERRO</v>
      </c>
      <c r="V629" s="282"/>
      <c r="W629" s="335"/>
      <c r="X629" s="205"/>
      <c r="Y629" s="173"/>
      <c r="Z629" s="173"/>
      <c r="AA629" s="171"/>
      <c r="AB629" s="70"/>
      <c r="AC629" s="156"/>
      <c r="AD629" s="158"/>
      <c r="AE629" s="171"/>
      <c r="AF629" s="171"/>
      <c r="AG629" s="171"/>
      <c r="AH629" s="174"/>
      <c r="AI629" s="166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83" t="str">
        <f>IF(BS_CONTROLE[[#This Row],[Local - Partida]]=0, "-", BS_CONTROLE[[#This Row],[Local - Partida]])</f>
        <v>-</v>
      </c>
      <c r="AL629" s="283" t="str">
        <f>IF(BS_CONTROLE[[#This Row],[Local - Encerramento]]=0, "-", BS_CONTROLE[[#This Row],[Local - Encerramento]])</f>
        <v>-</v>
      </c>
      <c r="AM629" s="283" t="str">
        <f>IF(BS_CONTROLE[[#This Row],[Entre - Estações]]=0, "-", BS_CONTROLE[[#This Row],[Entre - Estações]])</f>
        <v>-</v>
      </c>
      <c r="AN629" s="283" t="str">
        <f>IF(BS_CONTROLE[[#This Row],[SB]]=0, "-", BS_CONTROLE[[#This Row],[SB]])</f>
        <v>-</v>
      </c>
      <c r="AO629" s="267" t="str">
        <f>IF(BS_CONTROLE[[#This Row],[SUB]]=0, "-", BS_CONTROLE[[#This Row],[SUB]])</f>
        <v>-</v>
      </c>
      <c r="AP629" s="268" t="str">
        <f>IF(BS_CONTROLE[[#This Row],[KM - Inicio]]=0, "-", BS_CONTROLE[[#This Row],[KM - Inicio]])</f>
        <v>-</v>
      </c>
      <c r="AQ629" s="268" t="str">
        <f>IF(BS_CONTROLE[[#This Row],[KM - Fim]]=0, "-", BS_CONTROLE[[#This Row],[KM - Fim]])</f>
        <v>-</v>
      </c>
      <c r="AR629" s="284"/>
      <c r="AS629" s="284"/>
      <c r="AT629" s="284"/>
      <c r="AU629" s="344"/>
      <c r="AV629" s="344"/>
      <c r="AW629" s="344"/>
      <c r="AX629" s="345"/>
      <c r="AY629" s="288" t="str">
        <f>IF(D629="","*",IFERROR(IF(ISODD(COUNT(AS629:AX629)),"ERRO",SUM((AT629-AS629),(AV629-AU629),(AX629-AW629))),"ERRO"))</f>
        <v>*</v>
      </c>
      <c r="AZ629" s="156"/>
      <c r="BA629" s="340"/>
      <c r="BB629" s="172" t="str">
        <f>IFERROR(_xlfn.XLOOKUP(AI629, BS_ATIVIDADE[ATIVIDADE],BS_ATIVIDADE[UNIDADE] ), "*")</f>
        <v>*</v>
      </c>
      <c r="BC629" s="271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271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57" t="str">
        <f>IFERROR(_xlfn.XLOOKUP(AO629, BASE_MAPA!$E$2:$E$359, BASE_MAPA!$J$2:$J$359), "ERRO")</f>
        <v>ERRO</v>
      </c>
      <c r="BF629" s="269" t="str">
        <f>IF(BS_CONTROLE[[#This Row],[Responsavel pelo boletim]]=0, "-", BS_CONTROLE[[#This Row],[Responsavel pelo boletim]])</f>
        <v>-</v>
      </c>
      <c r="BG629" s="177"/>
      <c r="BH629" s="346"/>
      <c r="BI629" s="347"/>
      <c r="BJ629" s="348"/>
      <c r="BK629" s="341"/>
      <c r="BL629" s="177"/>
      <c r="BM629" s="173"/>
      <c r="BN629" s="173"/>
      <c r="BO629" s="203"/>
      <c r="BP629" s="341"/>
      <c r="BQ629" s="12" t="str">
        <f>IF(AND(BR629&lt;1,BS629&lt;1),"Produção e Intervalo",IF(BR629&lt;1,"Intervalo",IF(BS629&lt;1,"Produção","Aderente")))</f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12" t="str">
        <f>IF(BN629="","",SUBSTITUTE(BM629," ","")&amp;SUBSTITUTE(BN629," ",""))</f>
        <v/>
      </c>
    </row>
    <row r="630" spans="1:72">
      <c r="A630" s="161" t="str">
        <f>D631&amp;B630</f>
        <v/>
      </c>
      <c r="B630" s="162"/>
      <c r="C630" s="342" t="str">
        <f>IF(BS_CONTROLE[[#This Row],[DATA]]="","",WEEKNUM(BS_CONTROLE[[#This Row],[DATA]]))</f>
        <v/>
      </c>
      <c r="D630" s="205"/>
      <c r="E630" s="343"/>
      <c r="F630" s="166"/>
      <c r="G630" s="154" t="str">
        <f>IF(D630="","*",VLOOKUP(F630,BS_ATIVIDADE[#All],3,FALSE))</f>
        <v>*</v>
      </c>
      <c r="H630" s="158"/>
      <c r="I630" s="158"/>
      <c r="J630" s="219"/>
      <c r="K630" s="219"/>
      <c r="L630" s="171"/>
      <c r="M630" s="19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9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58"/>
      <c r="P630" s="158"/>
      <c r="Q630" s="171"/>
      <c r="R630" s="10" t="str">
        <f>IFERROR(_xlfn.XLOOKUP(F630, BS_ATIVIDADE[ATIVIDADE],BS_ATIVIDADE[UNIDADE] ), "*")</f>
        <v>*</v>
      </c>
      <c r="S630" s="1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55" t="str">
        <f>IFERROR(_xlfn.XLOOKUP(J630, BASE_MAPA!$E$2:$E$359, BASE_MAPA!$J$2:$J$359), "ERRO")</f>
        <v>ERRO</v>
      </c>
      <c r="V630" s="282"/>
      <c r="W630" s="335"/>
      <c r="X630" s="205"/>
      <c r="Y630" s="173"/>
      <c r="Z630" s="173"/>
      <c r="AA630" s="171"/>
      <c r="AB630" s="70"/>
      <c r="AC630" s="156"/>
      <c r="AD630" s="158"/>
      <c r="AE630" s="171"/>
      <c r="AF630" s="171"/>
      <c r="AG630" s="171"/>
      <c r="AH630" s="174"/>
      <c r="AI630" s="166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83" t="str">
        <f>IF(BS_CONTROLE[[#This Row],[Local - Partida]]=0, "-", BS_CONTROLE[[#This Row],[Local - Partida]])</f>
        <v>-</v>
      </c>
      <c r="AL630" s="283" t="str">
        <f>IF(BS_CONTROLE[[#This Row],[Local - Encerramento]]=0, "-", BS_CONTROLE[[#This Row],[Local - Encerramento]])</f>
        <v>-</v>
      </c>
      <c r="AM630" s="283" t="str">
        <f>IF(BS_CONTROLE[[#This Row],[Entre - Estações]]=0, "-", BS_CONTROLE[[#This Row],[Entre - Estações]])</f>
        <v>-</v>
      </c>
      <c r="AN630" s="283" t="str">
        <f>IF(BS_CONTROLE[[#This Row],[SB]]=0, "-", BS_CONTROLE[[#This Row],[SB]])</f>
        <v>-</v>
      </c>
      <c r="AO630" s="267" t="str">
        <f>IF(BS_CONTROLE[[#This Row],[SUB]]=0, "-", BS_CONTROLE[[#This Row],[SUB]])</f>
        <v>-</v>
      </c>
      <c r="AP630" s="268" t="str">
        <f>IF(BS_CONTROLE[[#This Row],[KM - Inicio]]=0, "-", BS_CONTROLE[[#This Row],[KM - Inicio]])</f>
        <v>-</v>
      </c>
      <c r="AQ630" s="268" t="str">
        <f>IF(BS_CONTROLE[[#This Row],[KM - Fim]]=0, "-", BS_CONTROLE[[#This Row],[KM - Fim]])</f>
        <v>-</v>
      </c>
      <c r="AR630" s="284"/>
      <c r="AS630" s="284"/>
      <c r="AT630" s="284"/>
      <c r="AU630" s="344"/>
      <c r="AV630" s="344"/>
      <c r="AW630" s="344"/>
      <c r="AX630" s="345"/>
      <c r="AY630" s="288" t="str">
        <f>IF(D630="","*",IFERROR(IF(ISODD(COUNT(AS630:AX630)),"ERRO",SUM((AT630-AS630),(AV630-AU630),(AX630-AW630))),"ERRO"))</f>
        <v>*</v>
      </c>
      <c r="AZ630" s="156"/>
      <c r="BA630" s="340"/>
      <c r="BB630" s="172" t="str">
        <f>IFERROR(_xlfn.XLOOKUP(AI630, BS_ATIVIDADE[ATIVIDADE],BS_ATIVIDADE[UNIDADE] ), "*")</f>
        <v>*</v>
      </c>
      <c r="BC630" s="271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271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57" t="str">
        <f>IFERROR(_xlfn.XLOOKUP(AO630, BASE_MAPA!$E$2:$E$359, BASE_MAPA!$J$2:$J$359), "ERRO")</f>
        <v>ERRO</v>
      </c>
      <c r="BF630" s="269" t="str">
        <f>IF(BS_CONTROLE[[#This Row],[Responsavel pelo boletim]]=0, "-", BS_CONTROLE[[#This Row],[Responsavel pelo boletim]])</f>
        <v>-</v>
      </c>
      <c r="BG630" s="177"/>
      <c r="BH630" s="346"/>
      <c r="BI630" s="347"/>
      <c r="BJ630" s="348"/>
      <c r="BK630" s="341"/>
      <c r="BL630" s="177"/>
      <c r="BM630" s="173"/>
      <c r="BN630" s="173"/>
      <c r="BO630" s="203"/>
      <c r="BP630" s="341"/>
      <c r="BQ630" s="12" t="str">
        <f>IF(AND(BR630&lt;1,BS630&lt;1),"Produção e Intervalo",IF(BR630&lt;1,"Intervalo",IF(BS630&lt;1,"Produção","Aderente")))</f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12" t="str">
        <f>IF(BN630="","",SUBSTITUTE(BM630," ","")&amp;SUBSTITUTE(BN630," ",""))</f>
        <v/>
      </c>
    </row>
    <row r="631" spans="1:72">
      <c r="A631" s="161" t="str">
        <f>D632&amp;B631</f>
        <v/>
      </c>
      <c r="B631" s="162"/>
      <c r="C631" s="342" t="str">
        <f>IF(BS_CONTROLE[[#This Row],[DATA]]="","",WEEKNUM(BS_CONTROLE[[#This Row],[DATA]]))</f>
        <v/>
      </c>
      <c r="D631" s="205"/>
      <c r="E631" s="343"/>
      <c r="F631" s="166"/>
      <c r="G631" s="154" t="str">
        <f>IF(D631="","*",VLOOKUP(F631,BS_ATIVIDADE[#All],3,FALSE))</f>
        <v>*</v>
      </c>
      <c r="H631" s="158"/>
      <c r="I631" s="158"/>
      <c r="J631" s="219"/>
      <c r="K631" s="219"/>
      <c r="L631" s="171"/>
      <c r="M631" s="19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9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58"/>
      <c r="P631" s="158"/>
      <c r="Q631" s="171"/>
      <c r="R631" s="10" t="str">
        <f>IFERROR(_xlfn.XLOOKUP(F631, BS_ATIVIDADE[ATIVIDADE],BS_ATIVIDADE[UNIDADE] ), "*")</f>
        <v>*</v>
      </c>
      <c r="S631" s="1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55" t="str">
        <f>IFERROR(_xlfn.XLOOKUP(J631, BASE_MAPA!$E$2:$E$359, BASE_MAPA!$J$2:$J$359), "ERRO")</f>
        <v>ERRO</v>
      </c>
      <c r="V631" s="282"/>
      <c r="W631" s="335"/>
      <c r="X631" s="205"/>
      <c r="Y631" s="173"/>
      <c r="Z631" s="173"/>
      <c r="AA631" s="171"/>
      <c r="AB631" s="70"/>
      <c r="AC631" s="156"/>
      <c r="AD631" s="158"/>
      <c r="AE631" s="171"/>
      <c r="AF631" s="171"/>
      <c r="AG631" s="171"/>
      <c r="AH631" s="174"/>
      <c r="AI631" s="166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83" t="str">
        <f>IF(BS_CONTROLE[[#This Row],[Local - Partida]]=0, "-", BS_CONTROLE[[#This Row],[Local - Partida]])</f>
        <v>-</v>
      </c>
      <c r="AL631" s="283" t="str">
        <f>IF(BS_CONTROLE[[#This Row],[Local - Encerramento]]=0, "-", BS_CONTROLE[[#This Row],[Local - Encerramento]])</f>
        <v>-</v>
      </c>
      <c r="AM631" s="283" t="str">
        <f>IF(BS_CONTROLE[[#This Row],[Entre - Estações]]=0, "-", BS_CONTROLE[[#This Row],[Entre - Estações]])</f>
        <v>-</v>
      </c>
      <c r="AN631" s="283" t="str">
        <f>IF(BS_CONTROLE[[#This Row],[SB]]=0, "-", BS_CONTROLE[[#This Row],[SB]])</f>
        <v>-</v>
      </c>
      <c r="AO631" s="267" t="str">
        <f>IF(BS_CONTROLE[[#This Row],[SUB]]=0, "-", BS_CONTROLE[[#This Row],[SUB]])</f>
        <v>-</v>
      </c>
      <c r="AP631" s="268" t="str">
        <f>IF(BS_CONTROLE[[#This Row],[KM - Inicio]]=0, "-", BS_CONTROLE[[#This Row],[KM - Inicio]])</f>
        <v>-</v>
      </c>
      <c r="AQ631" s="268" t="str">
        <f>IF(BS_CONTROLE[[#This Row],[KM - Fim]]=0, "-", BS_CONTROLE[[#This Row],[KM - Fim]])</f>
        <v>-</v>
      </c>
      <c r="AR631" s="284"/>
      <c r="AS631" s="284"/>
      <c r="AT631" s="284"/>
      <c r="AU631" s="344"/>
      <c r="AV631" s="344"/>
      <c r="AW631" s="344"/>
      <c r="AX631" s="345"/>
      <c r="AY631" s="288" t="str">
        <f>IF(D631="","*",IFERROR(IF(ISODD(COUNT(AS631:AX631)),"ERRO",SUM((AT631-AS631),(AV631-AU631),(AX631-AW631))),"ERRO"))</f>
        <v>*</v>
      </c>
      <c r="AZ631" s="156"/>
      <c r="BA631" s="340"/>
      <c r="BB631" s="172" t="str">
        <f>IFERROR(_xlfn.XLOOKUP(AI631, BS_ATIVIDADE[ATIVIDADE],BS_ATIVIDADE[UNIDADE] ), "*")</f>
        <v>*</v>
      </c>
      <c r="BC631" s="271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271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57" t="str">
        <f>IFERROR(_xlfn.XLOOKUP(AO631, BASE_MAPA!$E$2:$E$359, BASE_MAPA!$J$2:$J$359), "ERRO")</f>
        <v>ERRO</v>
      </c>
      <c r="BF631" s="269" t="str">
        <f>IF(BS_CONTROLE[[#This Row],[Responsavel pelo boletim]]=0, "-", BS_CONTROLE[[#This Row],[Responsavel pelo boletim]])</f>
        <v>-</v>
      </c>
      <c r="BG631" s="177"/>
      <c r="BH631" s="346"/>
      <c r="BI631" s="347"/>
      <c r="BJ631" s="348"/>
      <c r="BK631" s="341"/>
      <c r="BL631" s="177"/>
      <c r="BM631" s="173"/>
      <c r="BN631" s="173"/>
      <c r="BO631" s="203"/>
      <c r="BP631" s="341"/>
      <c r="BQ631" s="12" t="str">
        <f>IF(AND(BR631&lt;1,BS631&lt;1),"Produção e Intervalo",IF(BR631&lt;1,"Intervalo",IF(BS631&lt;1,"Produção","Aderente")))</f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12" t="str">
        <f>IF(BN631="","",SUBSTITUTE(BM631," ","")&amp;SUBSTITUTE(BN631," ",""))</f>
        <v/>
      </c>
    </row>
    <row r="632" spans="1:72">
      <c r="A632" s="161" t="str">
        <f>D633&amp;B632</f>
        <v/>
      </c>
      <c r="B632" s="162"/>
      <c r="C632" s="342" t="str">
        <f>IF(BS_CONTROLE[[#This Row],[DATA]]="","",WEEKNUM(BS_CONTROLE[[#This Row],[DATA]]))</f>
        <v/>
      </c>
      <c r="D632" s="205"/>
      <c r="E632" s="343"/>
      <c r="F632" s="166"/>
      <c r="G632" s="154" t="str">
        <f>IF(D632="","*",VLOOKUP(F632,BS_ATIVIDADE[#All],3,FALSE))</f>
        <v>*</v>
      </c>
      <c r="H632" s="158"/>
      <c r="I632" s="158"/>
      <c r="J632" s="219"/>
      <c r="K632" s="219"/>
      <c r="L632" s="171"/>
      <c r="M632" s="19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9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58"/>
      <c r="P632" s="158"/>
      <c r="Q632" s="171"/>
      <c r="R632" s="10" t="str">
        <f>IFERROR(_xlfn.XLOOKUP(F632, BS_ATIVIDADE[ATIVIDADE],BS_ATIVIDADE[UNIDADE] ), "*")</f>
        <v>*</v>
      </c>
      <c r="S632" s="1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55" t="str">
        <f>IFERROR(_xlfn.XLOOKUP(J632, BASE_MAPA!$E$2:$E$359, BASE_MAPA!$J$2:$J$359), "ERRO")</f>
        <v>ERRO</v>
      </c>
      <c r="V632" s="282"/>
      <c r="W632" s="335"/>
      <c r="X632" s="205"/>
      <c r="Y632" s="173"/>
      <c r="Z632" s="173"/>
      <c r="AA632" s="171"/>
      <c r="AB632" s="70"/>
      <c r="AC632" s="156"/>
      <c r="AD632" s="158"/>
      <c r="AE632" s="171"/>
      <c r="AF632" s="171"/>
      <c r="AG632" s="171"/>
      <c r="AH632" s="174"/>
      <c r="AI632" s="166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83" t="str">
        <f>IF(BS_CONTROLE[[#This Row],[Local - Partida]]=0, "-", BS_CONTROLE[[#This Row],[Local - Partida]])</f>
        <v>-</v>
      </c>
      <c r="AL632" s="283" t="str">
        <f>IF(BS_CONTROLE[[#This Row],[Local - Encerramento]]=0, "-", BS_CONTROLE[[#This Row],[Local - Encerramento]])</f>
        <v>-</v>
      </c>
      <c r="AM632" s="283" t="str">
        <f>IF(BS_CONTROLE[[#This Row],[Entre - Estações]]=0, "-", BS_CONTROLE[[#This Row],[Entre - Estações]])</f>
        <v>-</v>
      </c>
      <c r="AN632" s="283" t="str">
        <f>IF(BS_CONTROLE[[#This Row],[SB]]=0, "-", BS_CONTROLE[[#This Row],[SB]])</f>
        <v>-</v>
      </c>
      <c r="AO632" s="267" t="str">
        <f>IF(BS_CONTROLE[[#This Row],[SUB]]=0, "-", BS_CONTROLE[[#This Row],[SUB]])</f>
        <v>-</v>
      </c>
      <c r="AP632" s="268" t="str">
        <f>IF(BS_CONTROLE[[#This Row],[KM - Inicio]]=0, "-", BS_CONTROLE[[#This Row],[KM - Inicio]])</f>
        <v>-</v>
      </c>
      <c r="AQ632" s="268" t="str">
        <f>IF(BS_CONTROLE[[#This Row],[KM - Fim]]=0, "-", BS_CONTROLE[[#This Row],[KM - Fim]])</f>
        <v>-</v>
      </c>
      <c r="AR632" s="284"/>
      <c r="AS632" s="284"/>
      <c r="AT632" s="284"/>
      <c r="AU632" s="344"/>
      <c r="AV632" s="344"/>
      <c r="AW632" s="344"/>
      <c r="AX632" s="345"/>
      <c r="AY632" s="288" t="str">
        <f>IF(D632="","*",IFERROR(IF(ISODD(COUNT(AS632:AX632)),"ERRO",SUM((AT632-AS632),(AV632-AU632),(AX632-AW632))),"ERRO"))</f>
        <v>*</v>
      </c>
      <c r="AZ632" s="156"/>
      <c r="BA632" s="340"/>
      <c r="BB632" s="172" t="str">
        <f>IFERROR(_xlfn.XLOOKUP(AI632, BS_ATIVIDADE[ATIVIDADE],BS_ATIVIDADE[UNIDADE] ), "*")</f>
        <v>*</v>
      </c>
      <c r="BC632" s="271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271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57" t="str">
        <f>IFERROR(_xlfn.XLOOKUP(AO632, BASE_MAPA!$E$2:$E$359, BASE_MAPA!$J$2:$J$359), "ERRO")</f>
        <v>ERRO</v>
      </c>
      <c r="BF632" s="269" t="str">
        <f>IF(BS_CONTROLE[[#This Row],[Responsavel pelo boletim]]=0, "-", BS_CONTROLE[[#This Row],[Responsavel pelo boletim]])</f>
        <v>-</v>
      </c>
      <c r="BG632" s="177"/>
      <c r="BH632" s="346"/>
      <c r="BI632" s="347"/>
      <c r="BJ632" s="348"/>
      <c r="BK632" s="341"/>
      <c r="BL632" s="177"/>
      <c r="BM632" s="173"/>
      <c r="BN632" s="173"/>
      <c r="BO632" s="203"/>
      <c r="BP632" s="341"/>
      <c r="BQ632" s="12" t="str">
        <f>IF(AND(BR632&lt;1,BS632&lt;1),"Produção e Intervalo",IF(BR632&lt;1,"Intervalo",IF(BS632&lt;1,"Produção","Aderente")))</f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12" t="str">
        <f>IF(BN632="","",SUBSTITUTE(BM632," ","")&amp;SUBSTITUTE(BN632," ",""))</f>
        <v/>
      </c>
    </row>
    <row r="633" spans="1:72">
      <c r="A633" s="161" t="str">
        <f>D634&amp;B633</f>
        <v/>
      </c>
      <c r="B633" s="162"/>
      <c r="C633" s="342" t="str">
        <f>IF(BS_CONTROLE[[#This Row],[DATA]]="","",WEEKNUM(BS_CONTROLE[[#This Row],[DATA]]))</f>
        <v/>
      </c>
      <c r="D633" s="205"/>
      <c r="E633" s="343"/>
      <c r="F633" s="166"/>
      <c r="G633" s="154" t="str">
        <f>IF(D633="","*",VLOOKUP(F633,BS_ATIVIDADE[#All],3,FALSE))</f>
        <v>*</v>
      </c>
      <c r="H633" s="158"/>
      <c r="I633" s="158"/>
      <c r="J633" s="219"/>
      <c r="K633" s="219"/>
      <c r="L633" s="171"/>
      <c r="M633" s="19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9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58"/>
      <c r="P633" s="158"/>
      <c r="Q633" s="171"/>
      <c r="R633" s="10" t="str">
        <f>IFERROR(_xlfn.XLOOKUP(F633, BS_ATIVIDADE[ATIVIDADE],BS_ATIVIDADE[UNIDADE] ), "*")</f>
        <v>*</v>
      </c>
      <c r="S633" s="1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55" t="str">
        <f>IFERROR(_xlfn.XLOOKUP(J633, BASE_MAPA!$E$2:$E$359, BASE_MAPA!$J$2:$J$359), "ERRO")</f>
        <v>ERRO</v>
      </c>
      <c r="V633" s="282"/>
      <c r="W633" s="335"/>
      <c r="X633" s="205"/>
      <c r="Y633" s="173"/>
      <c r="Z633" s="173"/>
      <c r="AA633" s="171"/>
      <c r="AB633" s="70"/>
      <c r="AC633" s="156"/>
      <c r="AD633" s="158"/>
      <c r="AE633" s="171"/>
      <c r="AF633" s="171"/>
      <c r="AG633" s="171"/>
      <c r="AH633" s="174"/>
      <c r="AI633" s="166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83" t="str">
        <f>IF(BS_CONTROLE[[#This Row],[Local - Partida]]=0, "-", BS_CONTROLE[[#This Row],[Local - Partida]])</f>
        <v>-</v>
      </c>
      <c r="AL633" s="283" t="str">
        <f>IF(BS_CONTROLE[[#This Row],[Local - Encerramento]]=0, "-", BS_CONTROLE[[#This Row],[Local - Encerramento]])</f>
        <v>-</v>
      </c>
      <c r="AM633" s="283" t="str">
        <f>IF(BS_CONTROLE[[#This Row],[Entre - Estações]]=0, "-", BS_CONTROLE[[#This Row],[Entre - Estações]])</f>
        <v>-</v>
      </c>
      <c r="AN633" s="283" t="str">
        <f>IF(BS_CONTROLE[[#This Row],[SB]]=0, "-", BS_CONTROLE[[#This Row],[SB]])</f>
        <v>-</v>
      </c>
      <c r="AO633" s="267" t="str">
        <f>IF(BS_CONTROLE[[#This Row],[SUB]]=0, "-", BS_CONTROLE[[#This Row],[SUB]])</f>
        <v>-</v>
      </c>
      <c r="AP633" s="268" t="str">
        <f>IF(BS_CONTROLE[[#This Row],[KM - Inicio]]=0, "-", BS_CONTROLE[[#This Row],[KM - Inicio]])</f>
        <v>-</v>
      </c>
      <c r="AQ633" s="268" t="str">
        <f>IF(BS_CONTROLE[[#This Row],[KM - Fim]]=0, "-", BS_CONTROLE[[#This Row],[KM - Fim]])</f>
        <v>-</v>
      </c>
      <c r="AR633" s="284"/>
      <c r="AS633" s="284"/>
      <c r="AT633" s="284"/>
      <c r="AU633" s="344"/>
      <c r="AV633" s="344"/>
      <c r="AW633" s="344"/>
      <c r="AX633" s="345"/>
      <c r="AY633" s="288" t="str">
        <f>IF(D633="","*",IFERROR(IF(ISODD(COUNT(AS633:AX633)),"ERRO",SUM((AT633-AS633),(AV633-AU633),(AX633-AW633))),"ERRO"))</f>
        <v>*</v>
      </c>
      <c r="AZ633" s="156"/>
      <c r="BA633" s="340"/>
      <c r="BB633" s="172" t="str">
        <f>IFERROR(_xlfn.XLOOKUP(AI633, BS_ATIVIDADE[ATIVIDADE],BS_ATIVIDADE[UNIDADE] ), "*")</f>
        <v>*</v>
      </c>
      <c r="BC633" s="271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271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57" t="str">
        <f>IFERROR(_xlfn.XLOOKUP(AO633, BASE_MAPA!$E$2:$E$359, BASE_MAPA!$J$2:$J$359), "ERRO")</f>
        <v>ERRO</v>
      </c>
      <c r="BF633" s="269" t="str">
        <f>IF(BS_CONTROLE[[#This Row],[Responsavel pelo boletim]]=0, "-", BS_CONTROLE[[#This Row],[Responsavel pelo boletim]])</f>
        <v>-</v>
      </c>
      <c r="BG633" s="177"/>
      <c r="BH633" s="346"/>
      <c r="BI633" s="347"/>
      <c r="BJ633" s="348"/>
      <c r="BK633" s="341"/>
      <c r="BL633" s="177"/>
      <c r="BM633" s="173"/>
      <c r="BN633" s="173"/>
      <c r="BO633" s="203"/>
      <c r="BP633" s="341"/>
      <c r="BQ633" s="12" t="str">
        <f>IF(AND(BR633&lt;1,BS633&lt;1),"Produção e Intervalo",IF(BR633&lt;1,"Intervalo",IF(BS633&lt;1,"Produção","Aderente")))</f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12" t="str">
        <f>IF(BN633="","",SUBSTITUTE(BM633," ","")&amp;SUBSTITUTE(BN633," ",""))</f>
        <v/>
      </c>
    </row>
    <row r="634" spans="1:72">
      <c r="A634" s="161" t="str">
        <f>D635&amp;B634</f>
        <v/>
      </c>
      <c r="B634" s="162"/>
      <c r="C634" s="342" t="str">
        <f>IF(BS_CONTROLE[[#This Row],[DATA]]="","",WEEKNUM(BS_CONTROLE[[#This Row],[DATA]]))</f>
        <v/>
      </c>
      <c r="D634" s="205"/>
      <c r="E634" s="343"/>
      <c r="F634" s="166"/>
      <c r="G634" s="154" t="str">
        <f>IF(D634="","*",VLOOKUP(F634,BS_ATIVIDADE[#All],3,FALSE))</f>
        <v>*</v>
      </c>
      <c r="H634" s="158"/>
      <c r="I634" s="158"/>
      <c r="J634" s="219"/>
      <c r="K634" s="219"/>
      <c r="L634" s="171"/>
      <c r="M634" s="19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9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58"/>
      <c r="P634" s="158"/>
      <c r="Q634" s="171"/>
      <c r="R634" s="10" t="str">
        <f>IFERROR(_xlfn.XLOOKUP(F634, BS_ATIVIDADE[ATIVIDADE],BS_ATIVIDADE[UNIDADE] ), "*")</f>
        <v>*</v>
      </c>
      <c r="S634" s="1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55" t="str">
        <f>IFERROR(_xlfn.XLOOKUP(J634, BASE_MAPA!$E$2:$E$359, BASE_MAPA!$J$2:$J$359), "ERRO")</f>
        <v>ERRO</v>
      </c>
      <c r="V634" s="282"/>
      <c r="W634" s="335"/>
      <c r="X634" s="205"/>
      <c r="Y634" s="173"/>
      <c r="Z634" s="173"/>
      <c r="AA634" s="171"/>
      <c r="AB634" s="70"/>
      <c r="AC634" s="156"/>
      <c r="AD634" s="158"/>
      <c r="AE634" s="171"/>
      <c r="AF634" s="171"/>
      <c r="AG634" s="171"/>
      <c r="AH634" s="174"/>
      <c r="AI634" s="166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83" t="str">
        <f>IF(BS_CONTROLE[[#This Row],[Local - Partida]]=0, "-", BS_CONTROLE[[#This Row],[Local - Partida]])</f>
        <v>-</v>
      </c>
      <c r="AL634" s="283" t="str">
        <f>IF(BS_CONTROLE[[#This Row],[Local - Encerramento]]=0, "-", BS_CONTROLE[[#This Row],[Local - Encerramento]])</f>
        <v>-</v>
      </c>
      <c r="AM634" s="283" t="str">
        <f>IF(BS_CONTROLE[[#This Row],[Entre - Estações]]=0, "-", BS_CONTROLE[[#This Row],[Entre - Estações]])</f>
        <v>-</v>
      </c>
      <c r="AN634" s="283" t="str">
        <f>IF(BS_CONTROLE[[#This Row],[SB]]=0, "-", BS_CONTROLE[[#This Row],[SB]])</f>
        <v>-</v>
      </c>
      <c r="AO634" s="267" t="str">
        <f>IF(BS_CONTROLE[[#This Row],[SUB]]=0, "-", BS_CONTROLE[[#This Row],[SUB]])</f>
        <v>-</v>
      </c>
      <c r="AP634" s="268" t="str">
        <f>IF(BS_CONTROLE[[#This Row],[KM - Inicio]]=0, "-", BS_CONTROLE[[#This Row],[KM - Inicio]])</f>
        <v>-</v>
      </c>
      <c r="AQ634" s="268" t="str">
        <f>IF(BS_CONTROLE[[#This Row],[KM - Fim]]=0, "-", BS_CONTROLE[[#This Row],[KM - Fim]])</f>
        <v>-</v>
      </c>
      <c r="AR634" s="284"/>
      <c r="AS634" s="284"/>
      <c r="AT634" s="284"/>
      <c r="AU634" s="344"/>
      <c r="AV634" s="344"/>
      <c r="AW634" s="344"/>
      <c r="AX634" s="345"/>
      <c r="AY634" s="288" t="str">
        <f>IF(D634="","*",IFERROR(IF(ISODD(COUNT(AS634:AX634)),"ERRO",SUM((AT634-AS634),(AV634-AU634),(AX634-AW634))),"ERRO"))</f>
        <v>*</v>
      </c>
      <c r="AZ634" s="156"/>
      <c r="BA634" s="340"/>
      <c r="BB634" s="172" t="str">
        <f>IFERROR(_xlfn.XLOOKUP(AI634, BS_ATIVIDADE[ATIVIDADE],BS_ATIVIDADE[UNIDADE] ), "*")</f>
        <v>*</v>
      </c>
      <c r="BC634" s="271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271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57" t="str">
        <f>IFERROR(_xlfn.XLOOKUP(AO634, BASE_MAPA!$E$2:$E$359, BASE_MAPA!$J$2:$J$359), "ERRO")</f>
        <v>ERRO</v>
      </c>
      <c r="BF634" s="269" t="str">
        <f>IF(BS_CONTROLE[[#This Row],[Responsavel pelo boletim]]=0, "-", BS_CONTROLE[[#This Row],[Responsavel pelo boletim]])</f>
        <v>-</v>
      </c>
      <c r="BG634" s="177"/>
      <c r="BH634" s="346"/>
      <c r="BI634" s="347"/>
      <c r="BJ634" s="348"/>
      <c r="BK634" s="341"/>
      <c r="BL634" s="177"/>
      <c r="BM634" s="173"/>
      <c r="BN634" s="173"/>
      <c r="BO634" s="203"/>
      <c r="BP634" s="341"/>
      <c r="BQ634" s="12" t="str">
        <f>IF(AND(BR634&lt;1,BS634&lt;1),"Produção e Intervalo",IF(BR634&lt;1,"Intervalo",IF(BS634&lt;1,"Produção","Aderente")))</f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12" t="str">
        <f>IF(BN634="","",SUBSTITUTE(BM634," ","")&amp;SUBSTITUTE(BN634," ",""))</f>
        <v/>
      </c>
    </row>
    <row r="635" spans="1:72">
      <c r="A635" s="161" t="str">
        <f>D636&amp;B635</f>
        <v/>
      </c>
      <c r="B635" s="162"/>
      <c r="C635" s="342" t="str">
        <f>IF(BS_CONTROLE[[#This Row],[DATA]]="","",WEEKNUM(BS_CONTROLE[[#This Row],[DATA]]))</f>
        <v/>
      </c>
      <c r="D635" s="205"/>
      <c r="E635" s="343"/>
      <c r="F635" s="166"/>
      <c r="G635" s="154" t="str">
        <f>IF(D635="","*",VLOOKUP(F635,BS_ATIVIDADE[#All],3,FALSE))</f>
        <v>*</v>
      </c>
      <c r="H635" s="158"/>
      <c r="I635" s="158"/>
      <c r="J635" s="219"/>
      <c r="K635" s="219"/>
      <c r="L635" s="171"/>
      <c r="M635" s="19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9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58"/>
      <c r="P635" s="158"/>
      <c r="Q635" s="171"/>
      <c r="R635" s="10" t="str">
        <f>IFERROR(_xlfn.XLOOKUP(F635, BS_ATIVIDADE[ATIVIDADE],BS_ATIVIDADE[UNIDADE] ), "*")</f>
        <v>*</v>
      </c>
      <c r="S635" s="1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55" t="str">
        <f>IFERROR(_xlfn.XLOOKUP(J635, BASE_MAPA!$E$2:$E$359, BASE_MAPA!$J$2:$J$359), "ERRO")</f>
        <v>ERRO</v>
      </c>
      <c r="V635" s="282"/>
      <c r="W635" s="335"/>
      <c r="X635" s="205"/>
      <c r="Y635" s="173"/>
      <c r="Z635" s="173"/>
      <c r="AA635" s="171"/>
      <c r="AB635" s="70"/>
      <c r="AC635" s="156"/>
      <c r="AD635" s="158"/>
      <c r="AE635" s="171"/>
      <c r="AF635" s="171"/>
      <c r="AG635" s="171"/>
      <c r="AH635" s="174"/>
      <c r="AI635" s="166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83" t="str">
        <f>IF(BS_CONTROLE[[#This Row],[Local - Partida]]=0, "-", BS_CONTROLE[[#This Row],[Local - Partida]])</f>
        <v>-</v>
      </c>
      <c r="AL635" s="283" t="str">
        <f>IF(BS_CONTROLE[[#This Row],[Local - Encerramento]]=0, "-", BS_CONTROLE[[#This Row],[Local - Encerramento]])</f>
        <v>-</v>
      </c>
      <c r="AM635" s="283" t="str">
        <f>IF(BS_CONTROLE[[#This Row],[Entre - Estações]]=0, "-", BS_CONTROLE[[#This Row],[Entre - Estações]])</f>
        <v>-</v>
      </c>
      <c r="AN635" s="283" t="str">
        <f>IF(BS_CONTROLE[[#This Row],[SB]]=0, "-", BS_CONTROLE[[#This Row],[SB]])</f>
        <v>-</v>
      </c>
      <c r="AO635" s="267" t="str">
        <f>IF(BS_CONTROLE[[#This Row],[SUB]]=0, "-", BS_CONTROLE[[#This Row],[SUB]])</f>
        <v>-</v>
      </c>
      <c r="AP635" s="268" t="str">
        <f>IF(BS_CONTROLE[[#This Row],[KM - Inicio]]=0, "-", BS_CONTROLE[[#This Row],[KM - Inicio]])</f>
        <v>-</v>
      </c>
      <c r="AQ635" s="268" t="str">
        <f>IF(BS_CONTROLE[[#This Row],[KM - Fim]]=0, "-", BS_CONTROLE[[#This Row],[KM - Fim]])</f>
        <v>-</v>
      </c>
      <c r="AR635" s="284"/>
      <c r="AS635" s="284"/>
      <c r="AT635" s="284"/>
      <c r="AU635" s="344"/>
      <c r="AV635" s="344"/>
      <c r="AW635" s="344"/>
      <c r="AX635" s="345"/>
      <c r="AY635" s="288" t="str">
        <f>IF(D635="","*",IFERROR(IF(ISODD(COUNT(AS635:AX635)),"ERRO",SUM((AT635-AS635),(AV635-AU635),(AX635-AW635))),"ERRO"))</f>
        <v>*</v>
      </c>
      <c r="AZ635" s="156"/>
      <c r="BA635" s="340"/>
      <c r="BB635" s="172" t="str">
        <f>IFERROR(_xlfn.XLOOKUP(AI635, BS_ATIVIDADE[ATIVIDADE],BS_ATIVIDADE[UNIDADE] ), "*")</f>
        <v>*</v>
      </c>
      <c r="BC635" s="271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271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57" t="str">
        <f>IFERROR(_xlfn.XLOOKUP(AO635, BASE_MAPA!$E$2:$E$359, BASE_MAPA!$J$2:$J$359), "ERRO")</f>
        <v>ERRO</v>
      </c>
      <c r="BF635" s="269" t="str">
        <f>IF(BS_CONTROLE[[#This Row],[Responsavel pelo boletim]]=0, "-", BS_CONTROLE[[#This Row],[Responsavel pelo boletim]])</f>
        <v>-</v>
      </c>
      <c r="BG635" s="177"/>
      <c r="BH635" s="346"/>
      <c r="BI635" s="347"/>
      <c r="BJ635" s="348"/>
      <c r="BK635" s="341"/>
      <c r="BL635" s="177"/>
      <c r="BM635" s="173"/>
      <c r="BN635" s="173"/>
      <c r="BO635" s="203"/>
      <c r="BP635" s="341"/>
      <c r="BQ635" s="12" t="str">
        <f>IF(AND(BR635&lt;1,BS635&lt;1),"Produção e Intervalo",IF(BR635&lt;1,"Intervalo",IF(BS635&lt;1,"Produção","Aderente")))</f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12" t="str">
        <f>IF(BN635="","",SUBSTITUTE(BM635," ","")&amp;SUBSTITUTE(BN635," ",""))</f>
        <v/>
      </c>
    </row>
    <row r="636" spans="1:72">
      <c r="A636" s="161" t="str">
        <f>D637&amp;B636</f>
        <v/>
      </c>
      <c r="B636" s="162"/>
      <c r="C636" s="342" t="str">
        <f>IF(BS_CONTROLE[[#This Row],[DATA]]="","",WEEKNUM(BS_CONTROLE[[#This Row],[DATA]]))</f>
        <v/>
      </c>
      <c r="D636" s="205"/>
      <c r="E636" s="343"/>
      <c r="F636" s="166"/>
      <c r="G636" s="154" t="str">
        <f>IF(D636="","*",VLOOKUP(F636,BS_ATIVIDADE[#All],3,FALSE))</f>
        <v>*</v>
      </c>
      <c r="H636" s="158"/>
      <c r="I636" s="158"/>
      <c r="J636" s="219"/>
      <c r="K636" s="219"/>
      <c r="L636" s="171"/>
      <c r="M636" s="19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9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58"/>
      <c r="P636" s="158"/>
      <c r="Q636" s="171"/>
      <c r="R636" s="10" t="str">
        <f>IFERROR(_xlfn.XLOOKUP(F636, BS_ATIVIDADE[ATIVIDADE],BS_ATIVIDADE[UNIDADE] ), "*")</f>
        <v>*</v>
      </c>
      <c r="S636" s="1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55" t="str">
        <f>IFERROR(_xlfn.XLOOKUP(J636, BASE_MAPA!$E$2:$E$359, BASE_MAPA!$J$2:$J$359), "ERRO")</f>
        <v>ERRO</v>
      </c>
      <c r="V636" s="282"/>
      <c r="W636" s="335"/>
      <c r="X636" s="205"/>
      <c r="Y636" s="173"/>
      <c r="Z636" s="173"/>
      <c r="AA636" s="171"/>
      <c r="AB636" s="70"/>
      <c r="AC636" s="156"/>
      <c r="AD636" s="158"/>
      <c r="AE636" s="171"/>
      <c r="AF636" s="171"/>
      <c r="AG636" s="171"/>
      <c r="AH636" s="174"/>
      <c r="AI636" s="166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83" t="str">
        <f>IF(BS_CONTROLE[[#This Row],[Local - Partida]]=0, "-", BS_CONTROLE[[#This Row],[Local - Partida]])</f>
        <v>-</v>
      </c>
      <c r="AL636" s="283" t="str">
        <f>IF(BS_CONTROLE[[#This Row],[Local - Encerramento]]=0, "-", BS_CONTROLE[[#This Row],[Local - Encerramento]])</f>
        <v>-</v>
      </c>
      <c r="AM636" s="283" t="str">
        <f>IF(BS_CONTROLE[[#This Row],[Entre - Estações]]=0, "-", BS_CONTROLE[[#This Row],[Entre - Estações]])</f>
        <v>-</v>
      </c>
      <c r="AN636" s="283" t="str">
        <f>IF(BS_CONTROLE[[#This Row],[SB]]=0, "-", BS_CONTROLE[[#This Row],[SB]])</f>
        <v>-</v>
      </c>
      <c r="AO636" s="267" t="str">
        <f>IF(BS_CONTROLE[[#This Row],[SUB]]=0, "-", BS_CONTROLE[[#This Row],[SUB]])</f>
        <v>-</v>
      </c>
      <c r="AP636" s="268" t="str">
        <f>IF(BS_CONTROLE[[#This Row],[KM - Inicio]]=0, "-", BS_CONTROLE[[#This Row],[KM - Inicio]])</f>
        <v>-</v>
      </c>
      <c r="AQ636" s="268" t="str">
        <f>IF(BS_CONTROLE[[#This Row],[KM - Fim]]=0, "-", BS_CONTROLE[[#This Row],[KM - Fim]])</f>
        <v>-</v>
      </c>
      <c r="AR636" s="284"/>
      <c r="AS636" s="284"/>
      <c r="AT636" s="284"/>
      <c r="AU636" s="344"/>
      <c r="AV636" s="344"/>
      <c r="AW636" s="344"/>
      <c r="AX636" s="345"/>
      <c r="AY636" s="288" t="str">
        <f>IF(D636="","*",IFERROR(IF(ISODD(COUNT(AS636:AX636)),"ERRO",SUM((AT636-AS636),(AV636-AU636),(AX636-AW636))),"ERRO"))</f>
        <v>*</v>
      </c>
      <c r="AZ636" s="156"/>
      <c r="BA636" s="340"/>
      <c r="BB636" s="172" t="str">
        <f>IFERROR(_xlfn.XLOOKUP(AI636, BS_ATIVIDADE[ATIVIDADE],BS_ATIVIDADE[UNIDADE] ), "*")</f>
        <v>*</v>
      </c>
      <c r="BC636" s="271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271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57" t="str">
        <f>IFERROR(_xlfn.XLOOKUP(AO636, BASE_MAPA!$E$2:$E$359, BASE_MAPA!$J$2:$J$359), "ERRO")</f>
        <v>ERRO</v>
      </c>
      <c r="BF636" s="269" t="str">
        <f>IF(BS_CONTROLE[[#This Row],[Responsavel pelo boletim]]=0, "-", BS_CONTROLE[[#This Row],[Responsavel pelo boletim]])</f>
        <v>-</v>
      </c>
      <c r="BG636" s="177"/>
      <c r="BH636" s="346"/>
      <c r="BI636" s="347"/>
      <c r="BJ636" s="348"/>
      <c r="BK636" s="341"/>
      <c r="BL636" s="177"/>
      <c r="BM636" s="173"/>
      <c r="BN636" s="173"/>
      <c r="BO636" s="203"/>
      <c r="BP636" s="341"/>
      <c r="BQ636" s="12" t="str">
        <f>IF(AND(BR636&lt;1,BS636&lt;1),"Produção e Intervalo",IF(BR636&lt;1,"Intervalo",IF(BS636&lt;1,"Produção","Aderente")))</f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12" t="str">
        <f>IF(BN636="","",SUBSTITUTE(BM636," ","")&amp;SUBSTITUTE(BN636," ",""))</f>
        <v/>
      </c>
    </row>
    <row r="637" spans="1:72">
      <c r="A637" s="161" t="str">
        <f>D638&amp;B637</f>
        <v/>
      </c>
      <c r="B637" s="162"/>
      <c r="C637" s="342" t="str">
        <f>IF(BS_CONTROLE[[#This Row],[DATA]]="","",WEEKNUM(BS_CONTROLE[[#This Row],[DATA]]))</f>
        <v/>
      </c>
      <c r="D637" s="205"/>
      <c r="E637" s="343"/>
      <c r="F637" s="166"/>
      <c r="G637" s="154" t="str">
        <f>IF(D637="","*",VLOOKUP(F637,BS_ATIVIDADE[#All],3,FALSE))</f>
        <v>*</v>
      </c>
      <c r="H637" s="158"/>
      <c r="I637" s="158"/>
      <c r="J637" s="219"/>
      <c r="K637" s="219"/>
      <c r="L637" s="171"/>
      <c r="M637" s="19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9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58"/>
      <c r="P637" s="158"/>
      <c r="Q637" s="171"/>
      <c r="R637" s="10" t="str">
        <f>IFERROR(_xlfn.XLOOKUP(F637, BS_ATIVIDADE[ATIVIDADE],BS_ATIVIDADE[UNIDADE] ), "*")</f>
        <v>*</v>
      </c>
      <c r="S637" s="1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55" t="str">
        <f>IFERROR(_xlfn.XLOOKUP(J637, BASE_MAPA!$E$2:$E$359, BASE_MAPA!$J$2:$J$359), "ERRO")</f>
        <v>ERRO</v>
      </c>
      <c r="V637" s="282"/>
      <c r="W637" s="335"/>
      <c r="X637" s="205"/>
      <c r="Y637" s="173"/>
      <c r="Z637" s="173"/>
      <c r="AA637" s="171"/>
      <c r="AB637" s="70"/>
      <c r="AC637" s="156"/>
      <c r="AD637" s="158"/>
      <c r="AE637" s="171"/>
      <c r="AF637" s="171"/>
      <c r="AG637" s="171"/>
      <c r="AH637" s="174"/>
      <c r="AI637" s="166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83" t="str">
        <f>IF(BS_CONTROLE[[#This Row],[Local - Partida]]=0, "-", BS_CONTROLE[[#This Row],[Local - Partida]])</f>
        <v>-</v>
      </c>
      <c r="AL637" s="283" t="str">
        <f>IF(BS_CONTROLE[[#This Row],[Local - Encerramento]]=0, "-", BS_CONTROLE[[#This Row],[Local - Encerramento]])</f>
        <v>-</v>
      </c>
      <c r="AM637" s="283" t="str">
        <f>IF(BS_CONTROLE[[#This Row],[Entre - Estações]]=0, "-", BS_CONTROLE[[#This Row],[Entre - Estações]])</f>
        <v>-</v>
      </c>
      <c r="AN637" s="283" t="str">
        <f>IF(BS_CONTROLE[[#This Row],[SB]]=0, "-", BS_CONTROLE[[#This Row],[SB]])</f>
        <v>-</v>
      </c>
      <c r="AO637" s="267" t="str">
        <f>IF(BS_CONTROLE[[#This Row],[SUB]]=0, "-", BS_CONTROLE[[#This Row],[SUB]])</f>
        <v>-</v>
      </c>
      <c r="AP637" s="268" t="str">
        <f>IF(BS_CONTROLE[[#This Row],[KM - Inicio]]=0, "-", BS_CONTROLE[[#This Row],[KM - Inicio]])</f>
        <v>-</v>
      </c>
      <c r="AQ637" s="268" t="str">
        <f>IF(BS_CONTROLE[[#This Row],[KM - Fim]]=0, "-", BS_CONTROLE[[#This Row],[KM - Fim]])</f>
        <v>-</v>
      </c>
      <c r="AR637" s="284"/>
      <c r="AS637" s="284"/>
      <c r="AT637" s="284"/>
      <c r="AU637" s="344"/>
      <c r="AV637" s="344"/>
      <c r="AW637" s="344"/>
      <c r="AX637" s="345"/>
      <c r="AY637" s="288" t="str">
        <f>IF(D637="","*",IFERROR(IF(ISODD(COUNT(AS637:AX637)),"ERRO",SUM((AT637-AS637),(AV637-AU637),(AX637-AW637))),"ERRO"))</f>
        <v>*</v>
      </c>
      <c r="AZ637" s="156"/>
      <c r="BA637" s="340"/>
      <c r="BB637" s="172" t="str">
        <f>IFERROR(_xlfn.XLOOKUP(AI637, BS_ATIVIDADE[ATIVIDADE],BS_ATIVIDADE[UNIDADE] ), "*")</f>
        <v>*</v>
      </c>
      <c r="BC637" s="271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271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57" t="str">
        <f>IFERROR(_xlfn.XLOOKUP(AO637, BASE_MAPA!$E$2:$E$359, BASE_MAPA!$J$2:$J$359), "ERRO")</f>
        <v>ERRO</v>
      </c>
      <c r="BF637" s="269" t="str">
        <f>IF(BS_CONTROLE[[#This Row],[Responsavel pelo boletim]]=0, "-", BS_CONTROLE[[#This Row],[Responsavel pelo boletim]])</f>
        <v>-</v>
      </c>
      <c r="BG637" s="177"/>
      <c r="BH637" s="346"/>
      <c r="BI637" s="347"/>
      <c r="BJ637" s="348"/>
      <c r="BK637" s="341"/>
      <c r="BL637" s="177"/>
      <c r="BM637" s="173"/>
      <c r="BN637" s="173"/>
      <c r="BO637" s="203"/>
      <c r="BP637" s="341"/>
      <c r="BQ637" s="12" t="str">
        <f>IF(AND(BR637&lt;1,BS637&lt;1),"Produção e Intervalo",IF(BR637&lt;1,"Intervalo",IF(BS637&lt;1,"Produção","Aderente")))</f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12" t="str">
        <f>IF(BN637="","",SUBSTITUTE(BM637," ","")&amp;SUBSTITUTE(BN637," ",""))</f>
        <v/>
      </c>
    </row>
    <row r="638" spans="1:72">
      <c r="A638" s="161" t="str">
        <f>D639&amp;B638</f>
        <v/>
      </c>
      <c r="B638" s="162"/>
      <c r="C638" s="342" t="str">
        <f>IF(BS_CONTROLE[[#This Row],[DATA]]="","",WEEKNUM(BS_CONTROLE[[#This Row],[DATA]]))</f>
        <v/>
      </c>
      <c r="D638" s="205"/>
      <c r="E638" s="343"/>
      <c r="F638" s="166"/>
      <c r="G638" s="154" t="str">
        <f>IF(D638="","*",VLOOKUP(F638,BS_ATIVIDADE[#All],3,FALSE))</f>
        <v>*</v>
      </c>
      <c r="H638" s="158"/>
      <c r="I638" s="158"/>
      <c r="J638" s="219"/>
      <c r="K638" s="219"/>
      <c r="L638" s="171"/>
      <c r="M638" s="19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9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58"/>
      <c r="P638" s="158"/>
      <c r="Q638" s="171"/>
      <c r="R638" s="10" t="str">
        <f>IFERROR(_xlfn.XLOOKUP(F638, BS_ATIVIDADE[ATIVIDADE],BS_ATIVIDADE[UNIDADE] ), "*")</f>
        <v>*</v>
      </c>
      <c r="S638" s="1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55" t="str">
        <f>IFERROR(_xlfn.XLOOKUP(J638, BASE_MAPA!$E$2:$E$359, BASE_MAPA!$J$2:$J$359), "ERRO")</f>
        <v>ERRO</v>
      </c>
      <c r="V638" s="282"/>
      <c r="W638" s="335"/>
      <c r="X638" s="205"/>
      <c r="Y638" s="173"/>
      <c r="Z638" s="173"/>
      <c r="AA638" s="171"/>
      <c r="AB638" s="70"/>
      <c r="AC638" s="156"/>
      <c r="AD638" s="158"/>
      <c r="AE638" s="171"/>
      <c r="AF638" s="171"/>
      <c r="AG638" s="171"/>
      <c r="AH638" s="174"/>
      <c r="AI638" s="166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83" t="str">
        <f>IF(BS_CONTROLE[[#This Row],[Local - Partida]]=0, "-", BS_CONTROLE[[#This Row],[Local - Partida]])</f>
        <v>-</v>
      </c>
      <c r="AL638" s="283" t="str">
        <f>IF(BS_CONTROLE[[#This Row],[Local - Encerramento]]=0, "-", BS_CONTROLE[[#This Row],[Local - Encerramento]])</f>
        <v>-</v>
      </c>
      <c r="AM638" s="283" t="str">
        <f>IF(BS_CONTROLE[[#This Row],[Entre - Estações]]=0, "-", BS_CONTROLE[[#This Row],[Entre - Estações]])</f>
        <v>-</v>
      </c>
      <c r="AN638" s="283" t="str">
        <f>IF(BS_CONTROLE[[#This Row],[SB]]=0, "-", BS_CONTROLE[[#This Row],[SB]])</f>
        <v>-</v>
      </c>
      <c r="AO638" s="267" t="str">
        <f>IF(BS_CONTROLE[[#This Row],[SUB]]=0, "-", BS_CONTROLE[[#This Row],[SUB]])</f>
        <v>-</v>
      </c>
      <c r="AP638" s="268" t="str">
        <f>IF(BS_CONTROLE[[#This Row],[KM - Inicio]]=0, "-", BS_CONTROLE[[#This Row],[KM - Inicio]])</f>
        <v>-</v>
      </c>
      <c r="AQ638" s="268" t="str">
        <f>IF(BS_CONTROLE[[#This Row],[KM - Fim]]=0, "-", BS_CONTROLE[[#This Row],[KM - Fim]])</f>
        <v>-</v>
      </c>
      <c r="AR638" s="284"/>
      <c r="AS638" s="284"/>
      <c r="AT638" s="284"/>
      <c r="AU638" s="344"/>
      <c r="AV638" s="344"/>
      <c r="AW638" s="344"/>
      <c r="AX638" s="345"/>
      <c r="AY638" s="288" t="str">
        <f>IF(D638="","*",IFERROR(IF(ISODD(COUNT(AS638:AX638)),"ERRO",SUM((AT638-AS638),(AV638-AU638),(AX638-AW638))),"ERRO"))</f>
        <v>*</v>
      </c>
      <c r="AZ638" s="156"/>
      <c r="BA638" s="340"/>
      <c r="BB638" s="172" t="str">
        <f>IFERROR(_xlfn.XLOOKUP(AI638, BS_ATIVIDADE[ATIVIDADE],BS_ATIVIDADE[UNIDADE] ), "*")</f>
        <v>*</v>
      </c>
      <c r="BC638" s="271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271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57" t="str">
        <f>IFERROR(_xlfn.XLOOKUP(AO638, BASE_MAPA!$E$2:$E$359, BASE_MAPA!$J$2:$J$359), "ERRO")</f>
        <v>ERRO</v>
      </c>
      <c r="BF638" s="269" t="str">
        <f>IF(BS_CONTROLE[[#This Row],[Responsavel pelo boletim]]=0, "-", BS_CONTROLE[[#This Row],[Responsavel pelo boletim]])</f>
        <v>-</v>
      </c>
      <c r="BG638" s="177"/>
      <c r="BH638" s="346"/>
      <c r="BI638" s="347"/>
      <c r="BJ638" s="348"/>
      <c r="BK638" s="341"/>
      <c r="BL638" s="177"/>
      <c r="BM638" s="173"/>
      <c r="BN638" s="173"/>
      <c r="BO638" s="203"/>
      <c r="BP638" s="341"/>
      <c r="BQ638" s="12" t="str">
        <f>IF(AND(BR638&lt;1,BS638&lt;1),"Produção e Intervalo",IF(BR638&lt;1,"Intervalo",IF(BS638&lt;1,"Produção","Aderente")))</f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12" t="str">
        <f>IF(BN638="","",SUBSTITUTE(BM638," ","")&amp;SUBSTITUTE(BN638," ",""))</f>
        <v/>
      </c>
    </row>
    <row r="639" spans="1:72">
      <c r="A639" s="161" t="str">
        <f>D640&amp;B639</f>
        <v/>
      </c>
      <c r="B639" s="162"/>
      <c r="C639" s="342" t="str">
        <f>IF(BS_CONTROLE[[#This Row],[DATA]]="","",WEEKNUM(BS_CONTROLE[[#This Row],[DATA]]))</f>
        <v/>
      </c>
      <c r="D639" s="205"/>
      <c r="E639" s="343"/>
      <c r="F639" s="166"/>
      <c r="G639" s="154" t="str">
        <f>IF(D639="","*",VLOOKUP(F639,BS_ATIVIDADE[#All],3,FALSE))</f>
        <v>*</v>
      </c>
      <c r="H639" s="158"/>
      <c r="I639" s="158"/>
      <c r="J639" s="219"/>
      <c r="K639" s="219"/>
      <c r="L639" s="171"/>
      <c r="M639" s="19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9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58"/>
      <c r="P639" s="158"/>
      <c r="Q639" s="171"/>
      <c r="R639" s="10" t="str">
        <f>IFERROR(_xlfn.XLOOKUP(F639, BS_ATIVIDADE[ATIVIDADE],BS_ATIVIDADE[UNIDADE] ), "*")</f>
        <v>*</v>
      </c>
      <c r="S639" s="1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55" t="str">
        <f>IFERROR(_xlfn.XLOOKUP(J639, BASE_MAPA!$E$2:$E$359, BASE_MAPA!$J$2:$J$359), "ERRO")</f>
        <v>ERRO</v>
      </c>
      <c r="V639" s="282"/>
      <c r="W639" s="335"/>
      <c r="X639" s="205"/>
      <c r="Y639" s="173"/>
      <c r="Z639" s="173"/>
      <c r="AA639" s="171"/>
      <c r="AB639" s="70"/>
      <c r="AC639" s="156"/>
      <c r="AD639" s="158"/>
      <c r="AE639" s="171"/>
      <c r="AF639" s="171"/>
      <c r="AG639" s="171"/>
      <c r="AH639" s="174"/>
      <c r="AI639" s="166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83" t="str">
        <f>IF(BS_CONTROLE[[#This Row],[Local - Partida]]=0, "-", BS_CONTROLE[[#This Row],[Local - Partida]])</f>
        <v>-</v>
      </c>
      <c r="AL639" s="283" t="str">
        <f>IF(BS_CONTROLE[[#This Row],[Local - Encerramento]]=0, "-", BS_CONTROLE[[#This Row],[Local - Encerramento]])</f>
        <v>-</v>
      </c>
      <c r="AM639" s="283" t="str">
        <f>IF(BS_CONTROLE[[#This Row],[Entre - Estações]]=0, "-", BS_CONTROLE[[#This Row],[Entre - Estações]])</f>
        <v>-</v>
      </c>
      <c r="AN639" s="283" t="str">
        <f>IF(BS_CONTROLE[[#This Row],[SB]]=0, "-", BS_CONTROLE[[#This Row],[SB]])</f>
        <v>-</v>
      </c>
      <c r="AO639" s="267" t="str">
        <f>IF(BS_CONTROLE[[#This Row],[SUB]]=0, "-", BS_CONTROLE[[#This Row],[SUB]])</f>
        <v>-</v>
      </c>
      <c r="AP639" s="268" t="str">
        <f>IF(BS_CONTROLE[[#This Row],[KM - Inicio]]=0, "-", BS_CONTROLE[[#This Row],[KM - Inicio]])</f>
        <v>-</v>
      </c>
      <c r="AQ639" s="268" t="str">
        <f>IF(BS_CONTROLE[[#This Row],[KM - Fim]]=0, "-", BS_CONTROLE[[#This Row],[KM - Fim]])</f>
        <v>-</v>
      </c>
      <c r="AR639" s="284"/>
      <c r="AS639" s="284"/>
      <c r="AT639" s="284"/>
      <c r="AU639" s="344"/>
      <c r="AV639" s="344"/>
      <c r="AW639" s="344"/>
      <c r="AX639" s="345"/>
      <c r="AY639" s="288" t="str">
        <f>IF(D639="","*",IFERROR(IF(ISODD(COUNT(AS639:AX639)),"ERRO",SUM((AT639-AS639),(AV639-AU639),(AX639-AW639))),"ERRO"))</f>
        <v>*</v>
      </c>
      <c r="AZ639" s="156"/>
      <c r="BA639" s="340"/>
      <c r="BB639" s="172" t="str">
        <f>IFERROR(_xlfn.XLOOKUP(AI639, BS_ATIVIDADE[ATIVIDADE],BS_ATIVIDADE[UNIDADE] ), "*")</f>
        <v>*</v>
      </c>
      <c r="BC639" s="271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271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57" t="str">
        <f>IFERROR(_xlfn.XLOOKUP(AO639, BASE_MAPA!$E$2:$E$359, BASE_MAPA!$J$2:$J$359), "ERRO")</f>
        <v>ERRO</v>
      </c>
      <c r="BF639" s="269" t="str">
        <f>IF(BS_CONTROLE[[#This Row],[Responsavel pelo boletim]]=0, "-", BS_CONTROLE[[#This Row],[Responsavel pelo boletim]])</f>
        <v>-</v>
      </c>
      <c r="BG639" s="177"/>
      <c r="BH639" s="346"/>
      <c r="BI639" s="347"/>
      <c r="BJ639" s="348"/>
      <c r="BK639" s="341"/>
      <c r="BL639" s="177"/>
      <c r="BM639" s="173"/>
      <c r="BN639" s="173"/>
      <c r="BO639" s="203"/>
      <c r="BP639" s="341"/>
      <c r="BQ639" s="12" t="str">
        <f>IF(AND(BR639&lt;1,BS639&lt;1),"Produção e Intervalo",IF(BR639&lt;1,"Intervalo",IF(BS639&lt;1,"Produção","Aderente")))</f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12" t="str">
        <f>IF(BN639="","",SUBSTITUTE(BM639," ","")&amp;SUBSTITUTE(BN639," ",""))</f>
        <v/>
      </c>
    </row>
    <row r="640" spans="1:72">
      <c r="A640" s="161" t="str">
        <f>D641&amp;B640</f>
        <v/>
      </c>
      <c r="B640" s="162"/>
      <c r="C640" s="342" t="str">
        <f>IF(BS_CONTROLE[[#This Row],[DATA]]="","",WEEKNUM(BS_CONTROLE[[#This Row],[DATA]]))</f>
        <v/>
      </c>
      <c r="D640" s="205"/>
      <c r="E640" s="343"/>
      <c r="F640" s="166"/>
      <c r="G640" s="154" t="str">
        <f>IF(D640="","*",VLOOKUP(F640,BS_ATIVIDADE[#All],3,FALSE))</f>
        <v>*</v>
      </c>
      <c r="H640" s="158"/>
      <c r="I640" s="158"/>
      <c r="J640" s="219"/>
      <c r="K640" s="219"/>
      <c r="L640" s="171"/>
      <c r="M640" s="19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9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58"/>
      <c r="P640" s="158"/>
      <c r="Q640" s="171"/>
      <c r="R640" s="10" t="str">
        <f>IFERROR(_xlfn.XLOOKUP(F640, BS_ATIVIDADE[ATIVIDADE],BS_ATIVIDADE[UNIDADE] ), "*")</f>
        <v>*</v>
      </c>
      <c r="S640" s="1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55" t="str">
        <f>IFERROR(_xlfn.XLOOKUP(J640, BASE_MAPA!$E$2:$E$359, BASE_MAPA!$J$2:$J$359), "ERRO")</f>
        <v>ERRO</v>
      </c>
      <c r="V640" s="282"/>
      <c r="W640" s="335"/>
      <c r="X640" s="205"/>
      <c r="Y640" s="173"/>
      <c r="Z640" s="173"/>
      <c r="AA640" s="171"/>
      <c r="AB640" s="70"/>
      <c r="AC640" s="156"/>
      <c r="AD640" s="158"/>
      <c r="AE640" s="171"/>
      <c r="AF640" s="171"/>
      <c r="AG640" s="171"/>
      <c r="AH640" s="174"/>
      <c r="AI640" s="166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83" t="str">
        <f>IF(BS_CONTROLE[[#This Row],[Local - Partida]]=0, "-", BS_CONTROLE[[#This Row],[Local - Partida]])</f>
        <v>-</v>
      </c>
      <c r="AL640" s="283" t="str">
        <f>IF(BS_CONTROLE[[#This Row],[Local - Encerramento]]=0, "-", BS_CONTROLE[[#This Row],[Local - Encerramento]])</f>
        <v>-</v>
      </c>
      <c r="AM640" s="283" t="str">
        <f>IF(BS_CONTROLE[[#This Row],[Entre - Estações]]=0, "-", BS_CONTROLE[[#This Row],[Entre - Estações]])</f>
        <v>-</v>
      </c>
      <c r="AN640" s="283" t="str">
        <f>IF(BS_CONTROLE[[#This Row],[SB]]=0, "-", BS_CONTROLE[[#This Row],[SB]])</f>
        <v>-</v>
      </c>
      <c r="AO640" s="267" t="str">
        <f>IF(BS_CONTROLE[[#This Row],[SUB]]=0, "-", BS_CONTROLE[[#This Row],[SUB]])</f>
        <v>-</v>
      </c>
      <c r="AP640" s="268" t="str">
        <f>IF(BS_CONTROLE[[#This Row],[KM - Inicio]]=0, "-", BS_CONTROLE[[#This Row],[KM - Inicio]])</f>
        <v>-</v>
      </c>
      <c r="AQ640" s="268" t="str">
        <f>IF(BS_CONTROLE[[#This Row],[KM - Fim]]=0, "-", BS_CONTROLE[[#This Row],[KM - Fim]])</f>
        <v>-</v>
      </c>
      <c r="AR640" s="284"/>
      <c r="AS640" s="284"/>
      <c r="AT640" s="284"/>
      <c r="AU640" s="344"/>
      <c r="AV640" s="344"/>
      <c r="AW640" s="344"/>
      <c r="AX640" s="345"/>
      <c r="AY640" s="288" t="str">
        <f>IF(D640="","*",IFERROR(IF(ISODD(COUNT(AS640:AX640)),"ERRO",SUM((AT640-AS640),(AV640-AU640),(AX640-AW640))),"ERRO"))</f>
        <v>*</v>
      </c>
      <c r="AZ640" s="156"/>
      <c r="BA640" s="340"/>
      <c r="BB640" s="172" t="str">
        <f>IFERROR(_xlfn.XLOOKUP(AI640, BS_ATIVIDADE[ATIVIDADE],BS_ATIVIDADE[UNIDADE] ), "*")</f>
        <v>*</v>
      </c>
      <c r="BC640" s="271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271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57" t="str">
        <f>IFERROR(_xlfn.XLOOKUP(AO640, BASE_MAPA!$E$2:$E$359, BASE_MAPA!$J$2:$J$359), "ERRO")</f>
        <v>ERRO</v>
      </c>
      <c r="BF640" s="269" t="str">
        <f>IF(BS_CONTROLE[[#This Row],[Responsavel pelo boletim]]=0, "-", BS_CONTROLE[[#This Row],[Responsavel pelo boletim]])</f>
        <v>-</v>
      </c>
      <c r="BG640" s="177"/>
      <c r="BH640" s="346"/>
      <c r="BI640" s="347"/>
      <c r="BJ640" s="348"/>
      <c r="BK640" s="341"/>
      <c r="BL640" s="177"/>
      <c r="BM640" s="173"/>
      <c r="BN640" s="173"/>
      <c r="BO640" s="203"/>
      <c r="BP640" s="341"/>
      <c r="BQ640" s="12" t="str">
        <f>IF(AND(BR640&lt;1,BS640&lt;1),"Produção e Intervalo",IF(BR640&lt;1,"Intervalo",IF(BS640&lt;1,"Produção","Aderente")))</f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12" t="str">
        <f>IF(BN640="","",SUBSTITUTE(BM640," ","")&amp;SUBSTITUTE(BN640," ",""))</f>
        <v/>
      </c>
    </row>
    <row r="641" spans="1:72">
      <c r="A641" s="161" t="str">
        <f>D642&amp;B641</f>
        <v/>
      </c>
      <c r="B641" s="162"/>
      <c r="C641" s="342" t="str">
        <f>IF(BS_CONTROLE[[#This Row],[DATA]]="","",WEEKNUM(BS_CONTROLE[[#This Row],[DATA]]))</f>
        <v/>
      </c>
      <c r="D641" s="205"/>
      <c r="E641" s="343"/>
      <c r="F641" s="166"/>
      <c r="G641" s="154" t="str">
        <f>IF(D641="","*",VLOOKUP(F641,BS_ATIVIDADE[#All],3,FALSE))</f>
        <v>*</v>
      </c>
      <c r="H641" s="158"/>
      <c r="I641" s="158"/>
      <c r="J641" s="219"/>
      <c r="K641" s="219"/>
      <c r="L641" s="171"/>
      <c r="M641" s="19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9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58"/>
      <c r="P641" s="158"/>
      <c r="Q641" s="171"/>
      <c r="R641" s="10" t="str">
        <f>IFERROR(_xlfn.XLOOKUP(F641, BS_ATIVIDADE[ATIVIDADE],BS_ATIVIDADE[UNIDADE] ), "*")</f>
        <v>*</v>
      </c>
      <c r="S641" s="1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55" t="str">
        <f>IFERROR(_xlfn.XLOOKUP(J641, BASE_MAPA!$E$2:$E$359, BASE_MAPA!$J$2:$J$359), "ERRO")</f>
        <v>ERRO</v>
      </c>
      <c r="V641" s="282"/>
      <c r="W641" s="335"/>
      <c r="X641" s="205"/>
      <c r="Y641" s="173"/>
      <c r="Z641" s="173"/>
      <c r="AA641" s="171"/>
      <c r="AB641" s="70"/>
      <c r="AC641" s="156"/>
      <c r="AD641" s="158"/>
      <c r="AE641" s="171"/>
      <c r="AF641" s="171"/>
      <c r="AG641" s="171"/>
      <c r="AH641" s="174"/>
      <c r="AI641" s="166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83" t="str">
        <f>IF(BS_CONTROLE[[#This Row],[Local - Partida]]=0, "-", BS_CONTROLE[[#This Row],[Local - Partida]])</f>
        <v>-</v>
      </c>
      <c r="AL641" s="283" t="str">
        <f>IF(BS_CONTROLE[[#This Row],[Local - Encerramento]]=0, "-", BS_CONTROLE[[#This Row],[Local - Encerramento]])</f>
        <v>-</v>
      </c>
      <c r="AM641" s="283" t="str">
        <f>IF(BS_CONTROLE[[#This Row],[Entre - Estações]]=0, "-", BS_CONTROLE[[#This Row],[Entre - Estações]])</f>
        <v>-</v>
      </c>
      <c r="AN641" s="283" t="str">
        <f>IF(BS_CONTROLE[[#This Row],[SB]]=0, "-", BS_CONTROLE[[#This Row],[SB]])</f>
        <v>-</v>
      </c>
      <c r="AO641" s="267" t="str">
        <f>IF(BS_CONTROLE[[#This Row],[SUB]]=0, "-", BS_CONTROLE[[#This Row],[SUB]])</f>
        <v>-</v>
      </c>
      <c r="AP641" s="268" t="str">
        <f>IF(BS_CONTROLE[[#This Row],[KM - Inicio]]=0, "-", BS_CONTROLE[[#This Row],[KM - Inicio]])</f>
        <v>-</v>
      </c>
      <c r="AQ641" s="268" t="str">
        <f>IF(BS_CONTROLE[[#This Row],[KM - Fim]]=0, "-", BS_CONTROLE[[#This Row],[KM - Fim]])</f>
        <v>-</v>
      </c>
      <c r="AR641" s="284"/>
      <c r="AS641" s="284"/>
      <c r="AT641" s="284"/>
      <c r="AU641" s="344"/>
      <c r="AV641" s="344"/>
      <c r="AW641" s="344"/>
      <c r="AX641" s="345"/>
      <c r="AY641" s="288" t="str">
        <f>IF(D641="","*",IFERROR(IF(ISODD(COUNT(AS641:AX641)),"ERRO",SUM((AT641-AS641),(AV641-AU641),(AX641-AW641))),"ERRO"))</f>
        <v>*</v>
      </c>
      <c r="AZ641" s="156"/>
      <c r="BA641" s="340"/>
      <c r="BB641" s="172" t="str">
        <f>IFERROR(_xlfn.XLOOKUP(AI641, BS_ATIVIDADE[ATIVIDADE],BS_ATIVIDADE[UNIDADE] ), "*")</f>
        <v>*</v>
      </c>
      <c r="BC641" s="271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271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57" t="str">
        <f>IFERROR(_xlfn.XLOOKUP(AO641, BASE_MAPA!$E$2:$E$359, BASE_MAPA!$J$2:$J$359), "ERRO")</f>
        <v>ERRO</v>
      </c>
      <c r="BF641" s="269" t="str">
        <f>IF(BS_CONTROLE[[#This Row],[Responsavel pelo boletim]]=0, "-", BS_CONTROLE[[#This Row],[Responsavel pelo boletim]])</f>
        <v>-</v>
      </c>
      <c r="BG641" s="177"/>
      <c r="BH641" s="346"/>
      <c r="BI641" s="347"/>
      <c r="BJ641" s="348"/>
      <c r="BK641" s="341"/>
      <c r="BL641" s="177"/>
      <c r="BM641" s="173"/>
      <c r="BN641" s="173"/>
      <c r="BO641" s="203"/>
      <c r="BP641" s="341"/>
      <c r="BQ641" s="12" t="str">
        <f>IF(AND(BR641&lt;1,BS641&lt;1),"Produção e Intervalo",IF(BR641&lt;1,"Intervalo",IF(BS641&lt;1,"Produção","Aderente")))</f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12" t="str">
        <f>IF(BN641="","",SUBSTITUTE(BM641," ","")&amp;SUBSTITUTE(BN641," ",""))</f>
        <v/>
      </c>
    </row>
    <row r="642" spans="1:72">
      <c r="A642" s="161" t="str">
        <f>D643&amp;B642</f>
        <v/>
      </c>
      <c r="B642" s="162"/>
      <c r="C642" s="342" t="str">
        <f>IF(BS_CONTROLE[[#This Row],[DATA]]="","",WEEKNUM(BS_CONTROLE[[#This Row],[DATA]]))</f>
        <v/>
      </c>
      <c r="D642" s="205"/>
      <c r="E642" s="343"/>
      <c r="F642" s="166"/>
      <c r="G642" s="154" t="str">
        <f>IF(D642="","*",VLOOKUP(F642,BS_ATIVIDADE[#All],3,FALSE))</f>
        <v>*</v>
      </c>
      <c r="H642" s="158"/>
      <c r="I642" s="158"/>
      <c r="J642" s="219"/>
      <c r="K642" s="219"/>
      <c r="L642" s="171"/>
      <c r="M642" s="19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9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58"/>
      <c r="P642" s="158"/>
      <c r="Q642" s="171"/>
      <c r="R642" s="10" t="str">
        <f>IFERROR(_xlfn.XLOOKUP(F642, BS_ATIVIDADE[ATIVIDADE],BS_ATIVIDADE[UNIDADE] ), "*")</f>
        <v>*</v>
      </c>
      <c r="S642" s="1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55" t="str">
        <f>IFERROR(_xlfn.XLOOKUP(J642, BASE_MAPA!$E$2:$E$359, BASE_MAPA!$J$2:$J$359), "ERRO")</f>
        <v>ERRO</v>
      </c>
      <c r="V642" s="282"/>
      <c r="W642" s="335"/>
      <c r="X642" s="205"/>
      <c r="Y642" s="173"/>
      <c r="Z642" s="173"/>
      <c r="AA642" s="171"/>
      <c r="AB642" s="70"/>
      <c r="AC642" s="156"/>
      <c r="AD642" s="158"/>
      <c r="AE642" s="171"/>
      <c r="AF642" s="171"/>
      <c r="AG642" s="171"/>
      <c r="AH642" s="174"/>
      <c r="AI642" s="166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83" t="str">
        <f>IF(BS_CONTROLE[[#This Row],[Local - Partida]]=0, "-", BS_CONTROLE[[#This Row],[Local - Partida]])</f>
        <v>-</v>
      </c>
      <c r="AL642" s="283" t="str">
        <f>IF(BS_CONTROLE[[#This Row],[Local - Encerramento]]=0, "-", BS_CONTROLE[[#This Row],[Local - Encerramento]])</f>
        <v>-</v>
      </c>
      <c r="AM642" s="283" t="str">
        <f>IF(BS_CONTROLE[[#This Row],[Entre - Estações]]=0, "-", BS_CONTROLE[[#This Row],[Entre - Estações]])</f>
        <v>-</v>
      </c>
      <c r="AN642" s="283" t="str">
        <f>IF(BS_CONTROLE[[#This Row],[SB]]=0, "-", BS_CONTROLE[[#This Row],[SB]])</f>
        <v>-</v>
      </c>
      <c r="AO642" s="267" t="str">
        <f>IF(BS_CONTROLE[[#This Row],[SUB]]=0, "-", BS_CONTROLE[[#This Row],[SUB]])</f>
        <v>-</v>
      </c>
      <c r="AP642" s="268" t="str">
        <f>IF(BS_CONTROLE[[#This Row],[KM - Inicio]]=0, "-", BS_CONTROLE[[#This Row],[KM - Inicio]])</f>
        <v>-</v>
      </c>
      <c r="AQ642" s="268" t="str">
        <f>IF(BS_CONTROLE[[#This Row],[KM - Fim]]=0, "-", BS_CONTROLE[[#This Row],[KM - Fim]])</f>
        <v>-</v>
      </c>
      <c r="AR642" s="284"/>
      <c r="AS642" s="284"/>
      <c r="AT642" s="284"/>
      <c r="AU642" s="344"/>
      <c r="AV642" s="344"/>
      <c r="AW642" s="344"/>
      <c r="AX642" s="345"/>
      <c r="AY642" s="288" t="str">
        <f>IF(D642="","*",IFERROR(IF(ISODD(COUNT(AS642:AX642)),"ERRO",SUM((AT642-AS642),(AV642-AU642),(AX642-AW642))),"ERRO"))</f>
        <v>*</v>
      </c>
      <c r="AZ642" s="156"/>
      <c r="BA642" s="340"/>
      <c r="BB642" s="172" t="str">
        <f>IFERROR(_xlfn.XLOOKUP(AI642, BS_ATIVIDADE[ATIVIDADE],BS_ATIVIDADE[UNIDADE] ), "*")</f>
        <v>*</v>
      </c>
      <c r="BC642" s="271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271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57" t="str">
        <f>IFERROR(_xlfn.XLOOKUP(AO642, BASE_MAPA!$E$2:$E$359, BASE_MAPA!$J$2:$J$359), "ERRO")</f>
        <v>ERRO</v>
      </c>
      <c r="BF642" s="269" t="str">
        <f>IF(BS_CONTROLE[[#This Row],[Responsavel pelo boletim]]=0, "-", BS_CONTROLE[[#This Row],[Responsavel pelo boletim]])</f>
        <v>-</v>
      </c>
      <c r="BG642" s="177"/>
      <c r="BH642" s="346"/>
      <c r="BI642" s="347"/>
      <c r="BJ642" s="348"/>
      <c r="BK642" s="341"/>
      <c r="BL642" s="177"/>
      <c r="BM642" s="173"/>
      <c r="BN642" s="173"/>
      <c r="BO642" s="203"/>
      <c r="BP642" s="341"/>
      <c r="BQ642" s="12" t="str">
        <f>IF(AND(BR642&lt;1,BS642&lt;1),"Produção e Intervalo",IF(BR642&lt;1,"Intervalo",IF(BS642&lt;1,"Produção","Aderente")))</f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12" t="str">
        <f>IF(BN642="","",SUBSTITUTE(BM642," ","")&amp;SUBSTITUTE(BN642," ",""))</f>
        <v/>
      </c>
    </row>
    <row r="643" spans="1:72">
      <c r="A643" s="161" t="str">
        <f>D644&amp;B643</f>
        <v/>
      </c>
      <c r="B643" s="162"/>
      <c r="C643" s="342" t="str">
        <f>IF(BS_CONTROLE[[#This Row],[DATA]]="","",WEEKNUM(BS_CONTROLE[[#This Row],[DATA]]))</f>
        <v/>
      </c>
      <c r="D643" s="205"/>
      <c r="E643" s="343"/>
      <c r="F643" s="166"/>
      <c r="G643" s="154" t="str">
        <f>IF(D643="","*",VLOOKUP(F643,BS_ATIVIDADE[#All],3,FALSE))</f>
        <v>*</v>
      </c>
      <c r="H643" s="158"/>
      <c r="I643" s="158"/>
      <c r="J643" s="219"/>
      <c r="K643" s="219"/>
      <c r="L643" s="171"/>
      <c r="M643" s="19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9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58"/>
      <c r="P643" s="158"/>
      <c r="Q643" s="171"/>
      <c r="R643" s="10" t="str">
        <f>IFERROR(_xlfn.XLOOKUP(F643, BS_ATIVIDADE[ATIVIDADE],BS_ATIVIDADE[UNIDADE] ), "*")</f>
        <v>*</v>
      </c>
      <c r="S643" s="1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55" t="str">
        <f>IFERROR(_xlfn.XLOOKUP(J643, BASE_MAPA!$E$2:$E$359, BASE_MAPA!$J$2:$J$359), "ERRO")</f>
        <v>ERRO</v>
      </c>
      <c r="V643" s="282"/>
      <c r="W643" s="335"/>
      <c r="X643" s="205"/>
      <c r="Y643" s="173"/>
      <c r="Z643" s="173"/>
      <c r="AA643" s="171"/>
      <c r="AB643" s="70"/>
      <c r="AC643" s="156"/>
      <c r="AD643" s="158"/>
      <c r="AE643" s="171"/>
      <c r="AF643" s="171"/>
      <c r="AG643" s="171"/>
      <c r="AH643" s="174"/>
      <c r="AI643" s="166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83" t="str">
        <f>IF(BS_CONTROLE[[#This Row],[Local - Partida]]=0, "-", BS_CONTROLE[[#This Row],[Local - Partida]])</f>
        <v>-</v>
      </c>
      <c r="AL643" s="283" t="str">
        <f>IF(BS_CONTROLE[[#This Row],[Local - Encerramento]]=0, "-", BS_CONTROLE[[#This Row],[Local - Encerramento]])</f>
        <v>-</v>
      </c>
      <c r="AM643" s="283" t="str">
        <f>IF(BS_CONTROLE[[#This Row],[Entre - Estações]]=0, "-", BS_CONTROLE[[#This Row],[Entre - Estações]])</f>
        <v>-</v>
      </c>
      <c r="AN643" s="283" t="str">
        <f>IF(BS_CONTROLE[[#This Row],[SB]]=0, "-", BS_CONTROLE[[#This Row],[SB]])</f>
        <v>-</v>
      </c>
      <c r="AO643" s="267" t="str">
        <f>IF(BS_CONTROLE[[#This Row],[SUB]]=0, "-", BS_CONTROLE[[#This Row],[SUB]])</f>
        <v>-</v>
      </c>
      <c r="AP643" s="268" t="str">
        <f>IF(BS_CONTROLE[[#This Row],[KM - Inicio]]=0, "-", BS_CONTROLE[[#This Row],[KM - Inicio]])</f>
        <v>-</v>
      </c>
      <c r="AQ643" s="268" t="str">
        <f>IF(BS_CONTROLE[[#This Row],[KM - Fim]]=0, "-", BS_CONTROLE[[#This Row],[KM - Fim]])</f>
        <v>-</v>
      </c>
      <c r="AR643" s="284"/>
      <c r="AS643" s="284"/>
      <c r="AT643" s="284"/>
      <c r="AU643" s="344"/>
      <c r="AV643" s="344"/>
      <c r="AW643" s="344"/>
      <c r="AX643" s="345"/>
      <c r="AY643" s="288" t="str">
        <f>IF(D643="","*",IFERROR(IF(ISODD(COUNT(AS643:AX643)),"ERRO",SUM((AT643-AS643),(AV643-AU643),(AX643-AW643))),"ERRO"))</f>
        <v>*</v>
      </c>
      <c r="AZ643" s="156"/>
      <c r="BA643" s="340"/>
      <c r="BB643" s="172" t="str">
        <f>IFERROR(_xlfn.XLOOKUP(AI643, BS_ATIVIDADE[ATIVIDADE],BS_ATIVIDADE[UNIDADE] ), "*")</f>
        <v>*</v>
      </c>
      <c r="BC643" s="271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271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57" t="str">
        <f>IFERROR(_xlfn.XLOOKUP(AO643, BASE_MAPA!$E$2:$E$359, BASE_MAPA!$J$2:$J$359), "ERRO")</f>
        <v>ERRO</v>
      </c>
      <c r="BF643" s="269" t="str">
        <f>IF(BS_CONTROLE[[#This Row],[Responsavel pelo boletim]]=0, "-", BS_CONTROLE[[#This Row],[Responsavel pelo boletim]])</f>
        <v>-</v>
      </c>
      <c r="BG643" s="177"/>
      <c r="BH643" s="346"/>
      <c r="BI643" s="347"/>
      <c r="BJ643" s="348"/>
      <c r="BK643" s="341"/>
      <c r="BL643" s="177"/>
      <c r="BM643" s="173"/>
      <c r="BN643" s="173"/>
      <c r="BO643" s="203"/>
      <c r="BP643" s="341"/>
      <c r="BQ643" s="12" t="str">
        <f>IF(AND(BR643&lt;1,BS643&lt;1),"Produção e Intervalo",IF(BR643&lt;1,"Intervalo",IF(BS643&lt;1,"Produção","Aderente")))</f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12" t="str">
        <f>IF(BN643="","",SUBSTITUTE(BM643," ","")&amp;SUBSTITUTE(BN643," ",""))</f>
        <v/>
      </c>
    </row>
    <row r="644" spans="1:72">
      <c r="A644" s="161" t="str">
        <f>D645&amp;B644</f>
        <v/>
      </c>
      <c r="B644" s="162"/>
      <c r="C644" s="342" t="str">
        <f>IF(BS_CONTROLE[[#This Row],[DATA]]="","",WEEKNUM(BS_CONTROLE[[#This Row],[DATA]]))</f>
        <v/>
      </c>
      <c r="D644" s="205"/>
      <c r="E644" s="343"/>
      <c r="F644" s="166"/>
      <c r="G644" s="154" t="str">
        <f>IF(D644="","*",VLOOKUP(F644,BS_ATIVIDADE[#All],3,FALSE))</f>
        <v>*</v>
      </c>
      <c r="H644" s="158"/>
      <c r="I644" s="158"/>
      <c r="J644" s="219"/>
      <c r="K644" s="219"/>
      <c r="L644" s="171"/>
      <c r="M644" s="19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9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58"/>
      <c r="P644" s="158"/>
      <c r="Q644" s="171"/>
      <c r="R644" s="10" t="str">
        <f>IFERROR(_xlfn.XLOOKUP(F644, BS_ATIVIDADE[ATIVIDADE],BS_ATIVIDADE[UNIDADE] ), "*")</f>
        <v>*</v>
      </c>
      <c r="S644" s="1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55" t="str">
        <f>IFERROR(_xlfn.XLOOKUP(J644, BASE_MAPA!$E$2:$E$359, BASE_MAPA!$J$2:$J$359), "ERRO")</f>
        <v>ERRO</v>
      </c>
      <c r="V644" s="282"/>
      <c r="W644" s="335"/>
      <c r="X644" s="205"/>
      <c r="Y644" s="173"/>
      <c r="Z644" s="173"/>
      <c r="AA644" s="171"/>
      <c r="AB644" s="70"/>
      <c r="AC644" s="156"/>
      <c r="AD644" s="158"/>
      <c r="AE644" s="171"/>
      <c r="AF644" s="171"/>
      <c r="AG644" s="171"/>
      <c r="AH644" s="174"/>
      <c r="AI644" s="166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83" t="str">
        <f>IF(BS_CONTROLE[[#This Row],[Local - Partida]]=0, "-", BS_CONTROLE[[#This Row],[Local - Partida]])</f>
        <v>-</v>
      </c>
      <c r="AL644" s="283" t="str">
        <f>IF(BS_CONTROLE[[#This Row],[Local - Encerramento]]=0, "-", BS_CONTROLE[[#This Row],[Local - Encerramento]])</f>
        <v>-</v>
      </c>
      <c r="AM644" s="283" t="str">
        <f>IF(BS_CONTROLE[[#This Row],[Entre - Estações]]=0, "-", BS_CONTROLE[[#This Row],[Entre - Estações]])</f>
        <v>-</v>
      </c>
      <c r="AN644" s="283" t="str">
        <f>IF(BS_CONTROLE[[#This Row],[SB]]=0, "-", BS_CONTROLE[[#This Row],[SB]])</f>
        <v>-</v>
      </c>
      <c r="AO644" s="267" t="str">
        <f>IF(BS_CONTROLE[[#This Row],[SUB]]=0, "-", BS_CONTROLE[[#This Row],[SUB]])</f>
        <v>-</v>
      </c>
      <c r="AP644" s="268" t="str">
        <f>IF(BS_CONTROLE[[#This Row],[KM - Inicio]]=0, "-", BS_CONTROLE[[#This Row],[KM - Inicio]])</f>
        <v>-</v>
      </c>
      <c r="AQ644" s="268" t="str">
        <f>IF(BS_CONTROLE[[#This Row],[KM - Fim]]=0, "-", BS_CONTROLE[[#This Row],[KM - Fim]])</f>
        <v>-</v>
      </c>
      <c r="AR644" s="284"/>
      <c r="AS644" s="284"/>
      <c r="AT644" s="284"/>
      <c r="AU644" s="344"/>
      <c r="AV644" s="344"/>
      <c r="AW644" s="344"/>
      <c r="AX644" s="345"/>
      <c r="AY644" s="288" t="str">
        <f>IF(D644="","*",IFERROR(IF(ISODD(COUNT(AS644:AX644)),"ERRO",SUM((AT644-AS644),(AV644-AU644),(AX644-AW644))),"ERRO"))</f>
        <v>*</v>
      </c>
      <c r="AZ644" s="156"/>
      <c r="BA644" s="340"/>
      <c r="BB644" s="172" t="str">
        <f>IFERROR(_xlfn.XLOOKUP(AI644, BS_ATIVIDADE[ATIVIDADE],BS_ATIVIDADE[UNIDADE] ), "*")</f>
        <v>*</v>
      </c>
      <c r="BC644" s="271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271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57" t="str">
        <f>IFERROR(_xlfn.XLOOKUP(AO644, BASE_MAPA!$E$2:$E$359, BASE_MAPA!$J$2:$J$359), "ERRO")</f>
        <v>ERRO</v>
      </c>
      <c r="BF644" s="269" t="str">
        <f>IF(BS_CONTROLE[[#This Row],[Responsavel pelo boletim]]=0, "-", BS_CONTROLE[[#This Row],[Responsavel pelo boletim]])</f>
        <v>-</v>
      </c>
      <c r="BG644" s="177"/>
      <c r="BH644" s="346"/>
      <c r="BI644" s="347"/>
      <c r="BJ644" s="348"/>
      <c r="BK644" s="341"/>
      <c r="BL644" s="177"/>
      <c r="BM644" s="173"/>
      <c r="BN644" s="173"/>
      <c r="BO644" s="203"/>
      <c r="BP644" s="341"/>
      <c r="BQ644" s="12" t="str">
        <f>IF(AND(BR644&lt;1,BS644&lt;1),"Produção e Intervalo",IF(BR644&lt;1,"Intervalo",IF(BS644&lt;1,"Produção","Aderente")))</f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12" t="str">
        <f>IF(BN644="","",SUBSTITUTE(BM644," ","")&amp;SUBSTITUTE(BN644," ",""))</f>
        <v/>
      </c>
    </row>
    <row r="645" spans="1:72">
      <c r="A645" s="161" t="str">
        <f>D646&amp;B645</f>
        <v/>
      </c>
      <c r="B645" s="162"/>
      <c r="C645" s="342" t="str">
        <f>IF(BS_CONTROLE[[#This Row],[DATA]]="","",WEEKNUM(BS_CONTROLE[[#This Row],[DATA]]))</f>
        <v/>
      </c>
      <c r="D645" s="205"/>
      <c r="E645" s="343"/>
      <c r="F645" s="166"/>
      <c r="G645" s="154" t="str">
        <f>IF(D645="","*",VLOOKUP(F645,BS_ATIVIDADE[#All],3,FALSE))</f>
        <v>*</v>
      </c>
      <c r="H645" s="158"/>
      <c r="I645" s="158"/>
      <c r="J645" s="219"/>
      <c r="K645" s="219"/>
      <c r="L645" s="171"/>
      <c r="M645" s="19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9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58"/>
      <c r="P645" s="158"/>
      <c r="Q645" s="171"/>
      <c r="R645" s="10" t="str">
        <f>IFERROR(_xlfn.XLOOKUP(F645, BS_ATIVIDADE[ATIVIDADE],BS_ATIVIDADE[UNIDADE] ), "*")</f>
        <v>*</v>
      </c>
      <c r="S645" s="1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55" t="str">
        <f>IFERROR(_xlfn.XLOOKUP(J645, BASE_MAPA!$E$2:$E$359, BASE_MAPA!$J$2:$J$359), "ERRO")</f>
        <v>ERRO</v>
      </c>
      <c r="V645" s="282"/>
      <c r="W645" s="335"/>
      <c r="X645" s="205"/>
      <c r="Y645" s="173"/>
      <c r="Z645" s="173"/>
      <c r="AA645" s="171"/>
      <c r="AB645" s="70"/>
      <c r="AC645" s="156"/>
      <c r="AD645" s="158"/>
      <c r="AE645" s="171"/>
      <c r="AF645" s="171"/>
      <c r="AG645" s="171"/>
      <c r="AH645" s="174"/>
      <c r="AI645" s="166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83" t="str">
        <f>IF(BS_CONTROLE[[#This Row],[Local - Partida]]=0, "-", BS_CONTROLE[[#This Row],[Local - Partida]])</f>
        <v>-</v>
      </c>
      <c r="AL645" s="283" t="str">
        <f>IF(BS_CONTROLE[[#This Row],[Local - Encerramento]]=0, "-", BS_CONTROLE[[#This Row],[Local - Encerramento]])</f>
        <v>-</v>
      </c>
      <c r="AM645" s="283" t="str">
        <f>IF(BS_CONTROLE[[#This Row],[Entre - Estações]]=0, "-", BS_CONTROLE[[#This Row],[Entre - Estações]])</f>
        <v>-</v>
      </c>
      <c r="AN645" s="283" t="str">
        <f>IF(BS_CONTROLE[[#This Row],[SB]]=0, "-", BS_CONTROLE[[#This Row],[SB]])</f>
        <v>-</v>
      </c>
      <c r="AO645" s="267" t="str">
        <f>IF(BS_CONTROLE[[#This Row],[SUB]]=0, "-", BS_CONTROLE[[#This Row],[SUB]])</f>
        <v>-</v>
      </c>
      <c r="AP645" s="268" t="str">
        <f>IF(BS_CONTROLE[[#This Row],[KM - Inicio]]=0, "-", BS_CONTROLE[[#This Row],[KM - Inicio]])</f>
        <v>-</v>
      </c>
      <c r="AQ645" s="268" t="str">
        <f>IF(BS_CONTROLE[[#This Row],[KM - Fim]]=0, "-", BS_CONTROLE[[#This Row],[KM - Fim]])</f>
        <v>-</v>
      </c>
      <c r="AR645" s="284"/>
      <c r="AS645" s="284"/>
      <c r="AT645" s="284"/>
      <c r="AU645" s="344"/>
      <c r="AV645" s="344"/>
      <c r="AW645" s="344"/>
      <c r="AX645" s="345"/>
      <c r="AY645" s="288" t="str">
        <f>IF(D645="","*",IFERROR(IF(ISODD(COUNT(AS645:AX645)),"ERRO",SUM((AT645-AS645),(AV645-AU645),(AX645-AW645))),"ERRO"))</f>
        <v>*</v>
      </c>
      <c r="AZ645" s="156"/>
      <c r="BA645" s="340"/>
      <c r="BB645" s="172" t="str">
        <f>IFERROR(_xlfn.XLOOKUP(AI645, BS_ATIVIDADE[ATIVIDADE],BS_ATIVIDADE[UNIDADE] ), "*")</f>
        <v>*</v>
      </c>
      <c r="BC645" s="271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271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57" t="str">
        <f>IFERROR(_xlfn.XLOOKUP(AO645, BASE_MAPA!$E$2:$E$359, BASE_MAPA!$J$2:$J$359), "ERRO")</f>
        <v>ERRO</v>
      </c>
      <c r="BF645" s="269" t="str">
        <f>IF(BS_CONTROLE[[#This Row],[Responsavel pelo boletim]]=0, "-", BS_CONTROLE[[#This Row],[Responsavel pelo boletim]])</f>
        <v>-</v>
      </c>
      <c r="BG645" s="177"/>
      <c r="BH645" s="346"/>
      <c r="BI645" s="347"/>
      <c r="BJ645" s="348"/>
      <c r="BK645" s="341"/>
      <c r="BL645" s="177"/>
      <c r="BM645" s="173"/>
      <c r="BN645" s="173"/>
      <c r="BO645" s="203"/>
      <c r="BP645" s="341"/>
      <c r="BQ645" s="12" t="str">
        <f>IF(AND(BR645&lt;1,BS645&lt;1),"Produção e Intervalo",IF(BR645&lt;1,"Intervalo",IF(BS645&lt;1,"Produção","Aderente")))</f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12" t="str">
        <f>IF(BN645="","",SUBSTITUTE(BM645," ","")&amp;SUBSTITUTE(BN645," ",""))</f>
        <v/>
      </c>
    </row>
    <row r="646" spans="1:72">
      <c r="A646" s="161" t="str">
        <f>D647&amp;B646</f>
        <v/>
      </c>
      <c r="B646" s="162"/>
      <c r="C646" s="342" t="str">
        <f>IF(BS_CONTROLE[[#This Row],[DATA]]="","",WEEKNUM(BS_CONTROLE[[#This Row],[DATA]]))</f>
        <v/>
      </c>
      <c r="D646" s="205"/>
      <c r="E646" s="343"/>
      <c r="F646" s="166"/>
      <c r="G646" s="154" t="str">
        <f>IF(D646="","*",VLOOKUP(F646,BS_ATIVIDADE[#All],3,FALSE))</f>
        <v>*</v>
      </c>
      <c r="H646" s="158"/>
      <c r="I646" s="158"/>
      <c r="J646" s="219"/>
      <c r="K646" s="219"/>
      <c r="L646" s="171"/>
      <c r="M646" s="19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9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58"/>
      <c r="P646" s="158"/>
      <c r="Q646" s="171"/>
      <c r="R646" s="10" t="str">
        <f>IFERROR(_xlfn.XLOOKUP(F646, BS_ATIVIDADE[ATIVIDADE],BS_ATIVIDADE[UNIDADE] ), "*")</f>
        <v>*</v>
      </c>
      <c r="S646" s="1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55" t="str">
        <f>IFERROR(_xlfn.XLOOKUP(J646, BASE_MAPA!$E$2:$E$359, BASE_MAPA!$J$2:$J$359), "ERRO")</f>
        <v>ERRO</v>
      </c>
      <c r="V646" s="282"/>
      <c r="W646" s="335"/>
      <c r="X646" s="205"/>
      <c r="Y646" s="173"/>
      <c r="Z646" s="173"/>
      <c r="AA646" s="171"/>
      <c r="AB646" s="70"/>
      <c r="AC646" s="156"/>
      <c r="AD646" s="158"/>
      <c r="AE646" s="171"/>
      <c r="AF646" s="171"/>
      <c r="AG646" s="171"/>
      <c r="AH646" s="174"/>
      <c r="AI646" s="166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83" t="str">
        <f>IF(BS_CONTROLE[[#This Row],[Local - Partida]]=0, "-", BS_CONTROLE[[#This Row],[Local - Partida]])</f>
        <v>-</v>
      </c>
      <c r="AL646" s="283" t="str">
        <f>IF(BS_CONTROLE[[#This Row],[Local - Encerramento]]=0, "-", BS_CONTROLE[[#This Row],[Local - Encerramento]])</f>
        <v>-</v>
      </c>
      <c r="AM646" s="283" t="str">
        <f>IF(BS_CONTROLE[[#This Row],[Entre - Estações]]=0, "-", BS_CONTROLE[[#This Row],[Entre - Estações]])</f>
        <v>-</v>
      </c>
      <c r="AN646" s="283" t="str">
        <f>IF(BS_CONTROLE[[#This Row],[SB]]=0, "-", BS_CONTROLE[[#This Row],[SB]])</f>
        <v>-</v>
      </c>
      <c r="AO646" s="267" t="str">
        <f>IF(BS_CONTROLE[[#This Row],[SUB]]=0, "-", BS_CONTROLE[[#This Row],[SUB]])</f>
        <v>-</v>
      </c>
      <c r="AP646" s="268" t="str">
        <f>IF(BS_CONTROLE[[#This Row],[KM - Inicio]]=0, "-", BS_CONTROLE[[#This Row],[KM - Inicio]])</f>
        <v>-</v>
      </c>
      <c r="AQ646" s="268" t="str">
        <f>IF(BS_CONTROLE[[#This Row],[KM - Fim]]=0, "-", BS_CONTROLE[[#This Row],[KM - Fim]])</f>
        <v>-</v>
      </c>
      <c r="AR646" s="284"/>
      <c r="AS646" s="284"/>
      <c r="AT646" s="284"/>
      <c r="AU646" s="344"/>
      <c r="AV646" s="344"/>
      <c r="AW646" s="344"/>
      <c r="AX646" s="345"/>
      <c r="AY646" s="288" t="str">
        <f>IF(D646="","*",IFERROR(IF(ISODD(COUNT(AS646:AX646)),"ERRO",SUM((AT646-AS646),(AV646-AU646),(AX646-AW646))),"ERRO"))</f>
        <v>*</v>
      </c>
      <c r="AZ646" s="156"/>
      <c r="BA646" s="340"/>
      <c r="BB646" s="172" t="str">
        <f>IFERROR(_xlfn.XLOOKUP(AI646, BS_ATIVIDADE[ATIVIDADE],BS_ATIVIDADE[UNIDADE] ), "*")</f>
        <v>*</v>
      </c>
      <c r="BC646" s="271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271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57" t="str">
        <f>IFERROR(_xlfn.XLOOKUP(AO646, BASE_MAPA!$E$2:$E$359, BASE_MAPA!$J$2:$J$359), "ERRO")</f>
        <v>ERRO</v>
      </c>
      <c r="BF646" s="269" t="str">
        <f>IF(BS_CONTROLE[[#This Row],[Responsavel pelo boletim]]=0, "-", BS_CONTROLE[[#This Row],[Responsavel pelo boletim]])</f>
        <v>-</v>
      </c>
      <c r="BG646" s="177"/>
      <c r="BH646" s="346"/>
      <c r="BI646" s="347"/>
      <c r="BJ646" s="348"/>
      <c r="BK646" s="341"/>
      <c r="BL646" s="177"/>
      <c r="BM646" s="173"/>
      <c r="BN646" s="173"/>
      <c r="BO646" s="203"/>
      <c r="BP646" s="341"/>
      <c r="BQ646" s="12" t="str">
        <f>IF(AND(BR646&lt;1,BS646&lt;1),"Produção e Intervalo",IF(BR646&lt;1,"Intervalo",IF(BS646&lt;1,"Produção","Aderente")))</f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12" t="str">
        <f>IF(BN646="","",SUBSTITUTE(BM646," ","")&amp;SUBSTITUTE(BN646," ",""))</f>
        <v/>
      </c>
    </row>
    <row r="647" spans="1:72">
      <c r="A647" s="161" t="str">
        <f>D648&amp;B647</f>
        <v/>
      </c>
      <c r="B647" s="162"/>
      <c r="C647" s="342" t="str">
        <f>IF(BS_CONTROLE[[#This Row],[DATA]]="","",WEEKNUM(BS_CONTROLE[[#This Row],[DATA]]))</f>
        <v/>
      </c>
      <c r="D647" s="205"/>
      <c r="E647" s="343"/>
      <c r="F647" s="166"/>
      <c r="G647" s="154" t="str">
        <f>IF(D647="","*",VLOOKUP(F647,BS_ATIVIDADE[#All],3,FALSE))</f>
        <v>*</v>
      </c>
      <c r="H647" s="158"/>
      <c r="I647" s="158"/>
      <c r="J647" s="219"/>
      <c r="K647" s="219"/>
      <c r="L647" s="171"/>
      <c r="M647" s="19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9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58"/>
      <c r="P647" s="158"/>
      <c r="Q647" s="171"/>
      <c r="R647" s="10" t="str">
        <f>IFERROR(_xlfn.XLOOKUP(F647, BS_ATIVIDADE[ATIVIDADE],BS_ATIVIDADE[UNIDADE] ), "*")</f>
        <v>*</v>
      </c>
      <c r="S647" s="1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55" t="str">
        <f>IFERROR(_xlfn.XLOOKUP(J647, BASE_MAPA!$E$2:$E$359, BASE_MAPA!$J$2:$J$359), "ERRO")</f>
        <v>ERRO</v>
      </c>
      <c r="V647" s="282"/>
      <c r="W647" s="335"/>
      <c r="X647" s="205"/>
      <c r="Y647" s="173"/>
      <c r="Z647" s="173"/>
      <c r="AA647" s="171"/>
      <c r="AB647" s="70"/>
      <c r="AC647" s="156"/>
      <c r="AD647" s="158"/>
      <c r="AE647" s="171"/>
      <c r="AF647" s="171"/>
      <c r="AG647" s="171"/>
      <c r="AH647" s="174"/>
      <c r="AI647" s="166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83" t="str">
        <f>IF(BS_CONTROLE[[#This Row],[Local - Partida]]=0, "-", BS_CONTROLE[[#This Row],[Local - Partida]])</f>
        <v>-</v>
      </c>
      <c r="AL647" s="283" t="str">
        <f>IF(BS_CONTROLE[[#This Row],[Local - Encerramento]]=0, "-", BS_CONTROLE[[#This Row],[Local - Encerramento]])</f>
        <v>-</v>
      </c>
      <c r="AM647" s="283" t="str">
        <f>IF(BS_CONTROLE[[#This Row],[Entre - Estações]]=0, "-", BS_CONTROLE[[#This Row],[Entre - Estações]])</f>
        <v>-</v>
      </c>
      <c r="AN647" s="283" t="str">
        <f>IF(BS_CONTROLE[[#This Row],[SB]]=0, "-", BS_CONTROLE[[#This Row],[SB]])</f>
        <v>-</v>
      </c>
      <c r="AO647" s="267" t="str">
        <f>IF(BS_CONTROLE[[#This Row],[SUB]]=0, "-", BS_CONTROLE[[#This Row],[SUB]])</f>
        <v>-</v>
      </c>
      <c r="AP647" s="268" t="str">
        <f>IF(BS_CONTROLE[[#This Row],[KM - Inicio]]=0, "-", BS_CONTROLE[[#This Row],[KM - Inicio]])</f>
        <v>-</v>
      </c>
      <c r="AQ647" s="268" t="str">
        <f>IF(BS_CONTROLE[[#This Row],[KM - Fim]]=0, "-", BS_CONTROLE[[#This Row],[KM - Fim]])</f>
        <v>-</v>
      </c>
      <c r="AR647" s="284"/>
      <c r="AS647" s="284"/>
      <c r="AT647" s="284"/>
      <c r="AU647" s="344"/>
      <c r="AV647" s="344"/>
      <c r="AW647" s="344"/>
      <c r="AX647" s="345"/>
      <c r="AY647" s="288" t="str">
        <f>IF(D647="","*",IFERROR(IF(ISODD(COUNT(AS647:AX647)),"ERRO",SUM((AT647-AS647),(AV647-AU647),(AX647-AW647))),"ERRO"))</f>
        <v>*</v>
      </c>
      <c r="AZ647" s="156"/>
      <c r="BA647" s="340"/>
      <c r="BB647" s="172" t="str">
        <f>IFERROR(_xlfn.XLOOKUP(AI647, BS_ATIVIDADE[ATIVIDADE],BS_ATIVIDADE[UNIDADE] ), "*")</f>
        <v>*</v>
      </c>
      <c r="BC647" s="271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271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57" t="str">
        <f>IFERROR(_xlfn.XLOOKUP(AO647, BASE_MAPA!$E$2:$E$359, BASE_MAPA!$J$2:$J$359), "ERRO")</f>
        <v>ERRO</v>
      </c>
      <c r="BF647" s="269" t="str">
        <f>IF(BS_CONTROLE[[#This Row],[Responsavel pelo boletim]]=0, "-", BS_CONTROLE[[#This Row],[Responsavel pelo boletim]])</f>
        <v>-</v>
      </c>
      <c r="BG647" s="177"/>
      <c r="BH647" s="346"/>
      <c r="BI647" s="347"/>
      <c r="BJ647" s="348"/>
      <c r="BK647" s="341"/>
      <c r="BL647" s="177"/>
      <c r="BM647" s="173"/>
      <c r="BN647" s="173"/>
      <c r="BO647" s="203"/>
      <c r="BP647" s="341"/>
      <c r="BQ647" s="12" t="str">
        <f>IF(AND(BR647&lt;1,BS647&lt;1),"Produção e Intervalo",IF(BR647&lt;1,"Intervalo",IF(BS647&lt;1,"Produção","Aderente")))</f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12" t="str">
        <f>IF(BN647="","",SUBSTITUTE(BM647," ","")&amp;SUBSTITUTE(BN647," ",""))</f>
        <v/>
      </c>
    </row>
    <row r="648" spans="1:72">
      <c r="A648" s="161" t="str">
        <f>D649&amp;B648</f>
        <v/>
      </c>
      <c r="B648" s="162"/>
      <c r="C648" s="342" t="str">
        <f>IF(BS_CONTROLE[[#This Row],[DATA]]="","",WEEKNUM(BS_CONTROLE[[#This Row],[DATA]]))</f>
        <v/>
      </c>
      <c r="D648" s="205"/>
      <c r="E648" s="343"/>
      <c r="F648" s="166"/>
      <c r="G648" s="154" t="str">
        <f>IF(D648="","*",VLOOKUP(F648,BS_ATIVIDADE[#All],3,FALSE))</f>
        <v>*</v>
      </c>
      <c r="H648" s="158"/>
      <c r="I648" s="158"/>
      <c r="J648" s="219"/>
      <c r="K648" s="219"/>
      <c r="L648" s="171"/>
      <c r="M648" s="19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9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58"/>
      <c r="P648" s="158"/>
      <c r="Q648" s="171"/>
      <c r="R648" s="10" t="str">
        <f>IFERROR(_xlfn.XLOOKUP(F648, BS_ATIVIDADE[ATIVIDADE],BS_ATIVIDADE[UNIDADE] ), "*")</f>
        <v>*</v>
      </c>
      <c r="S648" s="1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55" t="str">
        <f>IFERROR(_xlfn.XLOOKUP(J648, BASE_MAPA!$E$2:$E$359, BASE_MAPA!$J$2:$J$359), "ERRO")</f>
        <v>ERRO</v>
      </c>
      <c r="V648" s="282"/>
      <c r="W648" s="335"/>
      <c r="X648" s="205"/>
      <c r="Y648" s="173"/>
      <c r="Z648" s="173"/>
      <c r="AA648" s="171"/>
      <c r="AB648" s="70"/>
      <c r="AC648" s="156"/>
      <c r="AD648" s="158"/>
      <c r="AE648" s="171"/>
      <c r="AF648" s="171"/>
      <c r="AG648" s="171"/>
      <c r="AH648" s="174"/>
      <c r="AI648" s="166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83" t="str">
        <f>IF(BS_CONTROLE[[#This Row],[Local - Partida]]=0, "-", BS_CONTROLE[[#This Row],[Local - Partida]])</f>
        <v>-</v>
      </c>
      <c r="AL648" s="283" t="str">
        <f>IF(BS_CONTROLE[[#This Row],[Local - Encerramento]]=0, "-", BS_CONTROLE[[#This Row],[Local - Encerramento]])</f>
        <v>-</v>
      </c>
      <c r="AM648" s="283" t="str">
        <f>IF(BS_CONTROLE[[#This Row],[Entre - Estações]]=0, "-", BS_CONTROLE[[#This Row],[Entre - Estações]])</f>
        <v>-</v>
      </c>
      <c r="AN648" s="283" t="str">
        <f>IF(BS_CONTROLE[[#This Row],[SB]]=0, "-", BS_CONTROLE[[#This Row],[SB]])</f>
        <v>-</v>
      </c>
      <c r="AO648" s="267" t="str">
        <f>IF(BS_CONTROLE[[#This Row],[SUB]]=0, "-", BS_CONTROLE[[#This Row],[SUB]])</f>
        <v>-</v>
      </c>
      <c r="AP648" s="268" t="str">
        <f>IF(BS_CONTROLE[[#This Row],[KM - Inicio]]=0, "-", BS_CONTROLE[[#This Row],[KM - Inicio]])</f>
        <v>-</v>
      </c>
      <c r="AQ648" s="268" t="str">
        <f>IF(BS_CONTROLE[[#This Row],[KM - Fim]]=0, "-", BS_CONTROLE[[#This Row],[KM - Fim]])</f>
        <v>-</v>
      </c>
      <c r="AR648" s="284"/>
      <c r="AS648" s="284"/>
      <c r="AT648" s="284"/>
      <c r="AU648" s="344"/>
      <c r="AV648" s="344"/>
      <c r="AW648" s="344"/>
      <c r="AX648" s="345"/>
      <c r="AY648" s="288" t="str">
        <f>IF(D648="","*",IFERROR(IF(ISODD(COUNT(AS648:AX648)),"ERRO",SUM((AT648-AS648),(AV648-AU648),(AX648-AW648))),"ERRO"))</f>
        <v>*</v>
      </c>
      <c r="AZ648" s="156"/>
      <c r="BA648" s="340"/>
      <c r="BB648" s="172" t="str">
        <f>IFERROR(_xlfn.XLOOKUP(AI648, BS_ATIVIDADE[ATIVIDADE],BS_ATIVIDADE[UNIDADE] ), "*")</f>
        <v>*</v>
      </c>
      <c r="BC648" s="271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271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57" t="str">
        <f>IFERROR(_xlfn.XLOOKUP(AO648, BASE_MAPA!$E$2:$E$359, BASE_MAPA!$J$2:$J$359), "ERRO")</f>
        <v>ERRO</v>
      </c>
      <c r="BF648" s="269" t="str">
        <f>IF(BS_CONTROLE[[#This Row],[Responsavel pelo boletim]]=0, "-", BS_CONTROLE[[#This Row],[Responsavel pelo boletim]])</f>
        <v>-</v>
      </c>
      <c r="BG648" s="177"/>
      <c r="BH648" s="346"/>
      <c r="BI648" s="347"/>
      <c r="BJ648" s="348"/>
      <c r="BK648" s="341"/>
      <c r="BL648" s="177"/>
      <c r="BM648" s="173"/>
      <c r="BN648" s="173"/>
      <c r="BO648" s="203"/>
      <c r="BP648" s="341"/>
      <c r="BQ648" s="12" t="str">
        <f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12" t="str">
        <f>IF(BN648="","",SUBSTITUTE(BM648," ","")&amp;SUBSTITUTE(BN648," ",""))</f>
        <v/>
      </c>
    </row>
    <row r="649" spans="1:72">
      <c r="A649" s="161" t="str">
        <f>D650&amp;B649</f>
        <v/>
      </c>
      <c r="B649" s="162"/>
      <c r="C649" s="342" t="str">
        <f>IF(BS_CONTROLE[[#This Row],[DATA]]="","",WEEKNUM(BS_CONTROLE[[#This Row],[DATA]]))</f>
        <v/>
      </c>
      <c r="D649" s="205"/>
      <c r="E649" s="343"/>
      <c r="F649" s="166"/>
      <c r="G649" s="154" t="str">
        <f>IF(D649="","*",VLOOKUP(F649,BS_ATIVIDADE[#All],3,FALSE))</f>
        <v>*</v>
      </c>
      <c r="H649" s="158"/>
      <c r="I649" s="158"/>
      <c r="J649" s="219"/>
      <c r="K649" s="219"/>
      <c r="L649" s="171"/>
      <c r="M649" s="19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9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58"/>
      <c r="P649" s="158"/>
      <c r="Q649" s="171"/>
      <c r="R649" s="10" t="str">
        <f>IFERROR(_xlfn.XLOOKUP(F649, BS_ATIVIDADE[ATIVIDADE],BS_ATIVIDADE[UNIDADE] ), "*")</f>
        <v>*</v>
      </c>
      <c r="S649" s="1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55" t="str">
        <f>IFERROR(_xlfn.XLOOKUP(J649, BASE_MAPA!$E$2:$E$359, BASE_MAPA!$J$2:$J$359), "ERRO")</f>
        <v>ERRO</v>
      </c>
      <c r="V649" s="282"/>
      <c r="W649" s="335"/>
      <c r="X649" s="205"/>
      <c r="Y649" s="173"/>
      <c r="Z649" s="173"/>
      <c r="AA649" s="171"/>
      <c r="AB649" s="70"/>
      <c r="AC649" s="156"/>
      <c r="AD649" s="158"/>
      <c r="AE649" s="171"/>
      <c r="AF649" s="171"/>
      <c r="AG649" s="171"/>
      <c r="AH649" s="174"/>
      <c r="AI649" s="166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83" t="str">
        <f>IF(BS_CONTROLE[[#This Row],[Local - Partida]]=0, "-", BS_CONTROLE[[#This Row],[Local - Partida]])</f>
        <v>-</v>
      </c>
      <c r="AL649" s="283" t="str">
        <f>IF(BS_CONTROLE[[#This Row],[Local - Encerramento]]=0, "-", BS_CONTROLE[[#This Row],[Local - Encerramento]])</f>
        <v>-</v>
      </c>
      <c r="AM649" s="283" t="str">
        <f>IF(BS_CONTROLE[[#This Row],[Entre - Estações]]=0, "-", BS_CONTROLE[[#This Row],[Entre - Estações]])</f>
        <v>-</v>
      </c>
      <c r="AN649" s="283" t="str">
        <f>IF(BS_CONTROLE[[#This Row],[SB]]=0, "-", BS_CONTROLE[[#This Row],[SB]])</f>
        <v>-</v>
      </c>
      <c r="AO649" s="267" t="str">
        <f>IF(BS_CONTROLE[[#This Row],[SUB]]=0, "-", BS_CONTROLE[[#This Row],[SUB]])</f>
        <v>-</v>
      </c>
      <c r="AP649" s="268" t="str">
        <f>IF(BS_CONTROLE[[#This Row],[KM - Inicio]]=0, "-", BS_CONTROLE[[#This Row],[KM - Inicio]])</f>
        <v>-</v>
      </c>
      <c r="AQ649" s="268" t="str">
        <f>IF(BS_CONTROLE[[#This Row],[KM - Fim]]=0, "-", BS_CONTROLE[[#This Row],[KM - Fim]])</f>
        <v>-</v>
      </c>
      <c r="AR649" s="284"/>
      <c r="AS649" s="284"/>
      <c r="AT649" s="284"/>
      <c r="AU649" s="344"/>
      <c r="AV649" s="344"/>
      <c r="AW649" s="344"/>
      <c r="AX649" s="345"/>
      <c r="AY649" s="288" t="str">
        <f>IF(D649="","*",IFERROR(IF(ISODD(COUNT(AS649:AX649)),"ERRO",SUM((AT649-AS649),(AV649-AU649),(AX649-AW649))),"ERRO"))</f>
        <v>*</v>
      </c>
      <c r="AZ649" s="156"/>
      <c r="BA649" s="340"/>
      <c r="BB649" s="172" t="str">
        <f>IFERROR(_xlfn.XLOOKUP(AI649, BS_ATIVIDADE[ATIVIDADE],BS_ATIVIDADE[UNIDADE] ), "*")</f>
        <v>*</v>
      </c>
      <c r="BC649" s="271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271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57" t="str">
        <f>IFERROR(_xlfn.XLOOKUP(AO649, BASE_MAPA!$E$2:$E$359, BASE_MAPA!$J$2:$J$359), "ERRO")</f>
        <v>ERRO</v>
      </c>
      <c r="BF649" s="269" t="str">
        <f>IF(BS_CONTROLE[[#This Row],[Responsavel pelo boletim]]=0, "-", BS_CONTROLE[[#This Row],[Responsavel pelo boletim]])</f>
        <v>-</v>
      </c>
      <c r="BG649" s="177"/>
      <c r="BH649" s="346"/>
      <c r="BI649" s="347"/>
      <c r="BJ649" s="348"/>
      <c r="BK649" s="341"/>
      <c r="BL649" s="177"/>
      <c r="BM649" s="173"/>
      <c r="BN649" s="173"/>
      <c r="BO649" s="203"/>
      <c r="BP649" s="341"/>
      <c r="BQ649" s="12" t="str">
        <f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12" t="str">
        <f>IF(BN649="","",SUBSTITUTE(BM649," ","")&amp;SUBSTITUTE(BN649," ",""))</f>
        <v/>
      </c>
    </row>
    <row r="650" spans="1:72">
      <c r="A650" s="161" t="str">
        <f>D651&amp;B650</f>
        <v/>
      </c>
      <c r="B650" s="349"/>
      <c r="C650" s="342" t="str">
        <f>IF(BS_CONTROLE[[#This Row],[DATA]]="","",WEEKNUM(BS_CONTROLE[[#This Row],[DATA]]))</f>
        <v/>
      </c>
      <c r="D650" s="205"/>
      <c r="E650" s="343"/>
      <c r="F650" s="166"/>
      <c r="G650" s="154" t="str">
        <f>IF(D650="","*",VLOOKUP(F650,BS_ATIVIDADE[#All],3,FALSE))</f>
        <v>*</v>
      </c>
      <c r="H650" s="158"/>
      <c r="I650" s="158"/>
      <c r="J650" s="219"/>
      <c r="K650" s="219"/>
      <c r="L650" s="171"/>
      <c r="M650" s="19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9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58"/>
      <c r="P650" s="158"/>
      <c r="Q650" s="171"/>
      <c r="R650" s="10" t="str">
        <f>IFERROR(_xlfn.XLOOKUP(F650, BS_ATIVIDADE[ATIVIDADE],BS_ATIVIDADE[UNIDADE] ), "*")</f>
        <v>*</v>
      </c>
      <c r="S650" s="1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55" t="str">
        <f>IFERROR(_xlfn.XLOOKUP(J650, BASE_MAPA!$E$2:$E$359, BASE_MAPA!$J$2:$J$359), "ERRO")</f>
        <v>ERRO</v>
      </c>
      <c r="V650" s="282"/>
      <c r="W650" s="335"/>
      <c r="X650" s="205"/>
      <c r="Y650" s="173"/>
      <c r="Z650" s="173"/>
      <c r="AA650" s="171"/>
      <c r="AB650" s="70"/>
      <c r="AC650" s="156"/>
      <c r="AD650" s="158"/>
      <c r="AE650" s="171"/>
      <c r="AF650" s="171"/>
      <c r="AG650" s="171"/>
      <c r="AH650" s="174"/>
      <c r="AI650" s="166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83" t="str">
        <f>IF(BS_CONTROLE[[#This Row],[Local - Partida]]=0, "-", BS_CONTROLE[[#This Row],[Local - Partida]])</f>
        <v>-</v>
      </c>
      <c r="AL650" s="283" t="str">
        <f>IF(BS_CONTROLE[[#This Row],[Local - Encerramento]]=0, "-", BS_CONTROLE[[#This Row],[Local - Encerramento]])</f>
        <v>-</v>
      </c>
      <c r="AM650" s="283" t="str">
        <f>IF(BS_CONTROLE[[#This Row],[Entre - Estações]]=0, "-", BS_CONTROLE[[#This Row],[Entre - Estações]])</f>
        <v>-</v>
      </c>
      <c r="AN650" s="283" t="str">
        <f>IF(BS_CONTROLE[[#This Row],[SB]]=0, "-", BS_CONTROLE[[#This Row],[SB]])</f>
        <v>-</v>
      </c>
      <c r="AO650" s="267" t="str">
        <f>IF(BS_CONTROLE[[#This Row],[SUB]]=0, "-", BS_CONTROLE[[#This Row],[SUB]])</f>
        <v>-</v>
      </c>
      <c r="AP650" s="268" t="str">
        <f>IF(BS_CONTROLE[[#This Row],[KM - Inicio]]=0, "-", BS_CONTROLE[[#This Row],[KM - Inicio]])</f>
        <v>-</v>
      </c>
      <c r="AQ650" s="268" t="str">
        <f>IF(BS_CONTROLE[[#This Row],[KM - Fim]]=0, "-", BS_CONTROLE[[#This Row],[KM - Fim]])</f>
        <v>-</v>
      </c>
      <c r="AR650" s="284"/>
      <c r="AS650" s="284"/>
      <c r="AT650" s="284"/>
      <c r="AU650" s="344"/>
      <c r="AV650" s="344"/>
      <c r="AW650" s="344"/>
      <c r="AX650" s="345"/>
      <c r="AY650" s="288" t="str">
        <f>IF(D650="","*",IFERROR(IF(ISODD(COUNT(AS650:AX650)),"ERRO",SUM((AT650-AS650),(AV650-AU650),(AX650-AW650))),"ERRO"))</f>
        <v>*</v>
      </c>
      <c r="AZ650" s="156"/>
      <c r="BA650" s="340"/>
      <c r="BB650" s="172" t="str">
        <f>IFERROR(_xlfn.XLOOKUP(AI650, BS_ATIVIDADE[ATIVIDADE],BS_ATIVIDADE[UNIDADE] ), "*")</f>
        <v>*</v>
      </c>
      <c r="BC650" s="271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271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57" t="str">
        <f>IFERROR(_xlfn.XLOOKUP(AO650, BASE_MAPA!$E$2:$E$359, BASE_MAPA!$J$2:$J$359), "ERRO")</f>
        <v>ERRO</v>
      </c>
      <c r="BF650" s="269" t="str">
        <f>IF(BS_CONTROLE[[#This Row],[Responsavel pelo boletim]]=0, "-", BS_CONTROLE[[#This Row],[Responsavel pelo boletim]])</f>
        <v>-</v>
      </c>
      <c r="BG650" s="177"/>
      <c r="BH650" s="346"/>
      <c r="BI650" s="347"/>
      <c r="BJ650" s="348"/>
      <c r="BK650" s="341"/>
      <c r="BL650" s="177"/>
      <c r="BM650" s="173"/>
      <c r="BN650" s="173"/>
      <c r="BO650" s="203"/>
      <c r="BP650" s="341"/>
      <c r="BQ650" s="12" t="str">
        <f>IF(AND(BR650&lt;1,BS650&lt;1),"Produção e Intervalo",IF(BR650&lt;1,"Intervalo",IF(BS650&lt;1,"Produção","Aderente")))</f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12" t="str">
        <f>IF(BN650="","",SUBSTITUTE(BM650," ","")&amp;SUBSTITUTE(BN650," ",""))</f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650" name="Range1_11_1"/>
    <protectedRange sqref="Z6:AD344 AA435:AD436 AA441:AD441 AA444:AD446 AA433:AD433 AB447:AB468 AB482:AB650" name="Range1_12_1"/>
    <protectedRange sqref="BF6:BF65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50 BE6:BE650 AY6:AY650">
    <cfRule type="cellIs" dxfId="175" priority="18493" operator="equal">
      <formula>"ERRO"</formula>
    </cfRule>
  </conditionalFormatting>
  <conditionalFormatting sqref="X4 Y1:Z368 Y369:Y446">
    <cfRule type="cellIs" dxfId="174" priority="18482" operator="equal">
      <formula>"OPORTUNIDADE"</formula>
    </cfRule>
  </conditionalFormatting>
  <conditionalFormatting sqref="AZ6:AZ416">
    <cfRule type="expression" dxfId="173" priority="18477">
      <formula>$BU6=1</formula>
    </cfRule>
  </conditionalFormatting>
  <conditionalFormatting sqref="BQ6:BQ650">
    <cfRule type="cellIs" dxfId="172" priority="18488" operator="equal">
      <formula>"Produção e Intervalo"</formula>
    </cfRule>
    <cfRule type="cellIs" dxfId="171" priority="18489" operator="equal">
      <formula>"Aderente"</formula>
    </cfRule>
    <cfRule type="cellIs" dxfId="170" priority="18490" operator="equal">
      <formula>"Intervalo"</formula>
    </cfRule>
    <cfRule type="cellIs" dxfId="169" priority="18491" operator="equal">
      <formula>"Produção"</formula>
    </cfRule>
    <cfRule type="cellIs" dxfId="168" priority="18492" operator="equal">
      <formula>"ERRO"</formula>
    </cfRule>
  </conditionalFormatting>
  <conditionalFormatting sqref="BR6:BS650">
    <cfRule type="cellIs" dxfId="167" priority="18470" operator="equal">
      <formula>"*"</formula>
    </cfRule>
    <cfRule type="cellIs" dxfId="166" priority="18471" operator="greaterThanOrEqual">
      <formula>1</formula>
    </cfRule>
    <cfRule type="cellIs" dxfId="165" priority="18472" operator="lessThan">
      <formula>1</formula>
    </cfRule>
  </conditionalFormatting>
  <conditionalFormatting sqref="Y6:Z368 X370:X416 X418 X420 Y369:Y446">
    <cfRule type="cellIs" dxfId="164" priority="18418" operator="equal">
      <formula>"NÃO"</formula>
    </cfRule>
    <cfRule type="cellIs" dxfId="163" priority="18419" operator="equal">
      <formula>"SIM"</formula>
    </cfRule>
  </conditionalFormatting>
  <conditionalFormatting sqref="X370:X416 X418 X420">
    <cfRule type="cellIs" dxfId="162" priority="18417" operator="equal">
      <formula>"OPORTUNIDADE"</formula>
    </cfRule>
  </conditionalFormatting>
  <conditionalFormatting sqref="Z369:Z416">
    <cfRule type="cellIs" dxfId="161" priority="18415" operator="equal">
      <formula>"NÃO"</formula>
    </cfRule>
    <cfRule type="cellIs" dxfId="160" priority="18416" operator="equal">
      <formula>"SIM"</formula>
    </cfRule>
  </conditionalFormatting>
  <conditionalFormatting sqref="Z369:Z416">
    <cfRule type="cellIs" dxfId="159" priority="18414" operator="equal">
      <formula>"OPORTUNIDADE"</formula>
    </cfRule>
  </conditionalFormatting>
  <conditionalFormatting sqref="Y1048507:Y1048576">
    <cfRule type="cellIs" dxfId="158" priority="18299" operator="equal">
      <formula>"OPORTUNIDADE"</formula>
    </cfRule>
  </conditionalFormatting>
  <conditionalFormatting sqref="Y1048507:Y1048576">
    <cfRule type="cellIs" dxfId="157" priority="18297" operator="equal">
      <formula>"NÃO"</formula>
    </cfRule>
    <cfRule type="cellIs" dxfId="156" priority="18298" operator="equal">
      <formula>"SIM"</formula>
    </cfRule>
  </conditionalFormatting>
  <conditionalFormatting sqref="Z417:Z444">
    <cfRule type="cellIs" dxfId="155" priority="18034" operator="equal">
      <formula>"OPORTUNIDADE"</formula>
    </cfRule>
  </conditionalFormatting>
  <conditionalFormatting sqref="Z417:Z444">
    <cfRule type="cellIs" dxfId="154" priority="18032" operator="equal">
      <formula>"NÃO"</formula>
    </cfRule>
    <cfRule type="cellIs" dxfId="153" priority="18033" operator="equal">
      <formula>"SIM"</formula>
    </cfRule>
  </conditionalFormatting>
  <conditionalFormatting sqref="Z443">
    <cfRule type="cellIs" dxfId="152" priority="18017" operator="equal">
      <formula>"NÃO"</formula>
    </cfRule>
    <cfRule type="cellIs" dxfId="151" priority="18018" operator="equal">
      <formula>"SIM"</formula>
    </cfRule>
  </conditionalFormatting>
  <conditionalFormatting sqref="Z443">
    <cfRule type="cellIs" dxfId="150" priority="18016" operator="equal">
      <formula>"OPORTUNIDADE"</formula>
    </cfRule>
  </conditionalFormatting>
  <conditionalFormatting sqref="BI443">
    <cfRule type="iconSet" priority="18025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28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49" priority="18636">
      <formula>$BU386=1</formula>
    </cfRule>
  </conditionalFormatting>
  <conditionalFormatting sqref="AZ419:AZ443">
    <cfRule type="expression" dxfId="148" priority="18796">
      <formula>$BU391=1</formula>
    </cfRule>
  </conditionalFormatting>
  <conditionalFormatting sqref="BI417:BI442">
    <cfRule type="iconSet" priority="18797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99">
      <iconSet showValue="0">
        <cfvo type="percent" val="0"/>
        <cfvo type="num" val="1"/>
        <cfvo type="num" val="1" gte="0"/>
      </iconSet>
    </cfRule>
    <cfRule type="iconSet" priority="18800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803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30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32">
      <iconSet showValue="0">
        <cfvo type="percent" val="0"/>
        <cfvo type="num" val="1"/>
        <cfvo type="num" val="1" gte="0"/>
      </iconSet>
    </cfRule>
    <cfRule type="iconSet" priority="207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47" priority="56" operator="equal">
      <formula>"OPORTUNIDADE"</formula>
    </cfRule>
  </conditionalFormatting>
  <conditionalFormatting sqref="Y464:Y466">
    <cfRule type="cellIs" dxfId="146" priority="54" operator="equal">
      <formula>"NÃO"</formula>
    </cfRule>
    <cfRule type="cellIs" dxfId="145" priority="55" operator="equal">
      <formula>"SIM"</formula>
    </cfRule>
  </conditionalFormatting>
  <conditionalFormatting sqref="Y450">
    <cfRule type="cellIs" dxfId="144" priority="53" operator="equal">
      <formula>"OPORTUNIDADE"</formula>
    </cfRule>
  </conditionalFormatting>
  <conditionalFormatting sqref="Y450">
    <cfRule type="cellIs" dxfId="143" priority="51" operator="equal">
      <formula>"NÃO"</formula>
    </cfRule>
    <cfRule type="cellIs" dxfId="142" priority="52" operator="equal">
      <formula>"SIM"</formula>
    </cfRule>
  </conditionalFormatting>
  <conditionalFormatting sqref="Y453">
    <cfRule type="cellIs" dxfId="141" priority="50" operator="equal">
      <formula>"OPORTUNIDADE"</formula>
    </cfRule>
  </conditionalFormatting>
  <conditionalFormatting sqref="Y453">
    <cfRule type="cellIs" dxfId="140" priority="48" operator="equal">
      <formula>"NÃO"</formula>
    </cfRule>
    <cfRule type="cellIs" dxfId="139" priority="49" operator="equal">
      <formula>"SIM"</formula>
    </cfRule>
  </conditionalFormatting>
  <conditionalFormatting sqref="Y458">
    <cfRule type="cellIs" dxfId="138" priority="47" operator="equal">
      <formula>"OPORTUNIDADE"</formula>
    </cfRule>
  </conditionalFormatting>
  <conditionalFormatting sqref="Y458">
    <cfRule type="cellIs" dxfId="137" priority="45" operator="equal">
      <formula>"NÃO"</formula>
    </cfRule>
    <cfRule type="cellIs" dxfId="136" priority="46" operator="equal">
      <formula>"SIM"</formula>
    </cfRule>
  </conditionalFormatting>
  <conditionalFormatting sqref="Y457 Y455">
    <cfRule type="cellIs" dxfId="135" priority="44" operator="equal">
      <formula>"OPORTUNIDADE"</formula>
    </cfRule>
  </conditionalFormatting>
  <conditionalFormatting sqref="Y457 Y455">
    <cfRule type="cellIs" dxfId="134" priority="42" operator="equal">
      <formula>"NÃO"</formula>
    </cfRule>
    <cfRule type="cellIs" dxfId="133" priority="43" operator="equal">
      <formula>"SIM"</formula>
    </cfRule>
  </conditionalFormatting>
  <conditionalFormatting sqref="Y462 Y460">
    <cfRule type="cellIs" dxfId="132" priority="41" operator="equal">
      <formula>"OPORTUNIDADE"</formula>
    </cfRule>
  </conditionalFormatting>
  <conditionalFormatting sqref="Y462 Y460">
    <cfRule type="cellIs" dxfId="131" priority="39" operator="equal">
      <formula>"NÃO"</formula>
    </cfRule>
    <cfRule type="cellIs" dxfId="130" priority="40" operator="equal">
      <formula>"SIM"</formula>
    </cfRule>
  </conditionalFormatting>
  <conditionalFormatting sqref="Y469">
    <cfRule type="cellIs" dxfId="129" priority="35" operator="equal">
      <formula>"OPORTUNIDADE"</formula>
    </cfRule>
  </conditionalFormatting>
  <conditionalFormatting sqref="Y469">
    <cfRule type="cellIs" dxfId="128" priority="33" operator="equal">
      <formula>"NÃO"</formula>
    </cfRule>
    <cfRule type="cellIs" dxfId="127" priority="34" operator="equal">
      <formula>"SIM"</formula>
    </cfRule>
  </conditionalFormatting>
  <conditionalFormatting sqref="Y476:Y480 Y470:Y473">
    <cfRule type="cellIs" dxfId="126" priority="32" operator="equal">
      <formula>"OPORTUNIDADE"</formula>
    </cfRule>
  </conditionalFormatting>
  <conditionalFormatting sqref="Y476:Y480 Y470:Y473">
    <cfRule type="cellIs" dxfId="125" priority="30" operator="equal">
      <formula>"NÃO"</formula>
    </cfRule>
    <cfRule type="cellIs" dxfId="124" priority="31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K499 BJ431:BJ650">
    <cfRule type="iconSet" priority="21594">
      <iconSet showValue="0">
        <cfvo type="percent" val="0"/>
        <cfvo type="num" val="1"/>
        <cfvo type="num" val="1" gte="0"/>
      </iconSet>
    </cfRule>
  </conditionalFormatting>
  <conditionalFormatting sqref="BK480:BK485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 BK500:BK509 BK487:BK498 BK511 BK517 BK513 BK515 BK519:BK650">
    <cfRule type="iconSet" priority="21631">
      <iconSet showValue="0">
        <cfvo type="percent" val="0"/>
        <cfvo type="num" val="1"/>
        <cfvo type="num" val="1" gte="0"/>
      </iconSet>
    </cfRule>
  </conditionalFormatting>
  <conditionalFormatting sqref="BH443:BH650">
    <cfRule type="iconSet" priority="21694">
      <iconSet showValue="0">
        <cfvo type="percent" val="0"/>
        <cfvo type="num" val="1"/>
        <cfvo type="num" val="1" gte="0"/>
      </iconSet>
    </cfRule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9 BP511 BP517 BP515 BP513 BP519:BP650">
    <cfRule type="iconSet" priority="21698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650">
    <cfRule type="iconSet" priority="21714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23" priority="29" operator="equal">
      <formula>"OPORTUNIDADE"</formula>
    </cfRule>
  </conditionalFormatting>
  <conditionalFormatting sqref="Y484">
    <cfRule type="cellIs" dxfId="122" priority="27" operator="equal">
      <formula>"NÃO"</formula>
    </cfRule>
    <cfRule type="cellIs" dxfId="121" priority="28" operator="equal">
      <formula>"SIM"</formula>
    </cfRule>
  </conditionalFormatting>
  <conditionalFormatting sqref="Y504 Y501 Y499 Y496:Y497 Y494 Y491 Y486:Y489">
    <cfRule type="cellIs" dxfId="120" priority="26" operator="equal">
      <formula>"OPORTUNIDADE"</formula>
    </cfRule>
  </conditionalFormatting>
  <conditionalFormatting sqref="Y504 Y501 Y499 Y496:Y497 Y494 Y491 Y486:Y489">
    <cfRule type="cellIs" dxfId="119" priority="24" operator="equal">
      <formula>"NÃO"</formula>
    </cfRule>
    <cfRule type="cellIs" dxfId="118" priority="25" operator="equal">
      <formula>"SIM"</formula>
    </cfRule>
  </conditionalFormatting>
  <conditionalFormatting sqref="BK4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510:Y512">
    <cfRule type="cellIs" dxfId="117" priority="22" operator="equal">
      <formula>"OPORTUNIDADE"</formula>
    </cfRule>
  </conditionalFormatting>
  <conditionalFormatting sqref="Y510:Y512">
    <cfRule type="cellIs" dxfId="116" priority="20" operator="equal">
      <formula>"NÃO"</formula>
    </cfRule>
    <cfRule type="cellIs" dxfId="115" priority="21" operator="equal">
      <formula>"SIM"</formula>
    </cfRule>
  </conditionalFormatting>
  <conditionalFormatting sqref="Y514">
    <cfRule type="cellIs" dxfId="114" priority="19" operator="equal">
      <formula>"OPORTUNIDADE"</formula>
    </cfRule>
  </conditionalFormatting>
  <conditionalFormatting sqref="Y514">
    <cfRule type="cellIs" dxfId="113" priority="17" operator="equal">
      <formula>"NÃO"</formula>
    </cfRule>
    <cfRule type="cellIs" dxfId="112" priority="18" operator="equal">
      <formula>"SIM"</formula>
    </cfRule>
  </conditionalFormatting>
  <conditionalFormatting sqref="Y516">
    <cfRule type="cellIs" dxfId="111" priority="16" operator="equal">
      <formula>"OPORTUNIDADE"</formula>
    </cfRule>
  </conditionalFormatting>
  <conditionalFormatting sqref="Y516">
    <cfRule type="cellIs" dxfId="110" priority="14" operator="equal">
      <formula>"NÃO"</formula>
    </cfRule>
    <cfRule type="cellIs" dxfId="109" priority="15" operator="equal">
      <formula>"SIM"</formula>
    </cfRule>
  </conditionalFormatting>
  <conditionalFormatting sqref="Y518">
    <cfRule type="cellIs" dxfId="108" priority="13" operator="equal">
      <formula>"OPORTUNIDADE"</formula>
    </cfRule>
  </conditionalFormatting>
  <conditionalFormatting sqref="Y518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5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1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65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650" xr:uid="{0374E4CD-E1C2-4373-A381-0828C9AFF6FF}">
      <formula1>IMPCAUSADOR</formula1>
    </dataValidation>
    <dataValidation type="list" allowBlank="1" showInputMessage="1" showErrorMessage="1" sqref="BO33:BO45 BO6:BO31 BO48:BO286 BO288:BO367 BO369:BO65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650 F487:F650" xr:uid="{476B5A40-7A3E-4687-84DB-2A754471F1B3}">
      <formula1>DIN_ATIVIDADE</formula1>
    </dataValidation>
    <dataValidation type="list" allowBlank="1" showInputMessage="1" showErrorMessage="1" sqref="D6:D483 D487:D650" xr:uid="{3543C376-D522-40FC-94BB-748DF2500AFC}">
      <formula1>ATIVOS</formula1>
    </dataValidation>
    <dataValidation allowBlank="1" showInputMessage="1" showErrorMessage="1" sqref="BC6:BD65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AB482:AB650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X484:X650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AZ6:AZ650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7" t="s">
        <v>1975</v>
      </c>
      <c r="D1" s="377"/>
      <c r="E1" s="377"/>
      <c r="F1" s="377"/>
      <c r="G1" s="377"/>
      <c r="H1" s="377"/>
    </row>
    <row r="2" spans="3:8">
      <c r="C2" s="377"/>
      <c r="D2" s="377"/>
      <c r="E2" s="377"/>
      <c r="F2" s="377"/>
      <c r="G2" s="377"/>
      <c r="H2" s="377"/>
    </row>
    <row r="3" spans="3:8">
      <c r="C3" s="291" t="s">
        <v>882</v>
      </c>
      <c r="D3" s="291" t="s">
        <v>1976</v>
      </c>
      <c r="E3" s="291" t="s">
        <v>1977</v>
      </c>
      <c r="F3" s="291" t="s">
        <v>1978</v>
      </c>
      <c r="G3" s="291" t="s">
        <v>1979</v>
      </c>
      <c r="H3" s="291" t="s">
        <v>1980</v>
      </c>
    </row>
    <row r="4" spans="3:8">
      <c r="C4" s="292" t="s">
        <v>1016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1016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1016</v>
      </c>
      <c r="D6" s="292">
        <v>7672</v>
      </c>
      <c r="E6" s="293">
        <v>46000</v>
      </c>
      <c r="F6" s="294" t="s">
        <v>1981</v>
      </c>
      <c r="G6" s="292"/>
      <c r="H6" s="292"/>
    </row>
    <row r="7" spans="3:8">
      <c r="C7" s="292" t="s">
        <v>1025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1025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1982</v>
      </c>
      <c r="G10" s="292" t="s">
        <v>1983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1984</v>
      </c>
      <c r="G11" s="292" t="s">
        <v>1985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1986</v>
      </c>
      <c r="G12" s="292" t="s">
        <v>1985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8" t="s">
        <v>1987</v>
      </c>
      <c r="C2" s="378"/>
      <c r="D2" s="378"/>
      <c r="E2" s="378"/>
      <c r="F2" s="378"/>
      <c r="G2" s="378"/>
      <c r="H2" s="181"/>
    </row>
    <row r="3" spans="1:8">
      <c r="A3" s="181"/>
      <c r="B3" s="379"/>
      <c r="C3" s="379"/>
      <c r="D3" s="379"/>
      <c r="E3" s="379"/>
      <c r="F3" s="379"/>
      <c r="G3" s="379"/>
      <c r="H3" s="181"/>
    </row>
    <row r="4" spans="1:8" ht="40.5">
      <c r="A4" s="181"/>
      <c r="B4" s="296" t="s">
        <v>1988</v>
      </c>
      <c r="C4" s="296" t="s">
        <v>1989</v>
      </c>
      <c r="D4" s="296" t="s">
        <v>1990</v>
      </c>
      <c r="E4" s="296" t="s">
        <v>1991</v>
      </c>
      <c r="F4" s="296" t="s">
        <v>7</v>
      </c>
      <c r="G4" s="296" t="s">
        <v>1992</v>
      </c>
      <c r="H4" s="181"/>
    </row>
    <row r="5" spans="1:8">
      <c r="A5" s="181"/>
      <c r="B5" s="297" t="s">
        <v>1993</v>
      </c>
      <c r="C5" s="297">
        <v>309525</v>
      </c>
      <c r="D5" s="297" t="s">
        <v>1994</v>
      </c>
      <c r="E5" s="297" t="s">
        <v>1025</v>
      </c>
      <c r="F5" s="297" t="s">
        <v>1377</v>
      </c>
      <c r="G5" s="298">
        <v>46296</v>
      </c>
      <c r="H5" s="181"/>
    </row>
    <row r="6" spans="1:8">
      <c r="A6" s="181"/>
      <c r="B6" s="297" t="s">
        <v>1995</v>
      </c>
      <c r="C6" s="297">
        <v>257410</v>
      </c>
      <c r="D6" s="297" t="s">
        <v>1996</v>
      </c>
      <c r="E6" s="297" t="s">
        <v>1025</v>
      </c>
      <c r="F6" s="297" t="s">
        <v>1377</v>
      </c>
      <c r="G6" s="298"/>
      <c r="H6" s="181"/>
    </row>
    <row r="7" spans="1:8">
      <c r="A7" s="181"/>
      <c r="B7" s="297" t="s">
        <v>1997</v>
      </c>
      <c r="C7" s="297">
        <v>256875</v>
      </c>
      <c r="D7" s="297" t="s">
        <v>1998</v>
      </c>
      <c r="E7" s="297" t="s">
        <v>1025</v>
      </c>
      <c r="F7" s="297" t="s">
        <v>1377</v>
      </c>
      <c r="G7" s="298">
        <v>46296</v>
      </c>
      <c r="H7" s="181"/>
    </row>
    <row r="8" spans="1:8">
      <c r="A8" s="181"/>
      <c r="B8" s="297" t="s">
        <v>1999</v>
      </c>
      <c r="C8" s="297">
        <v>257278</v>
      </c>
      <c r="D8" s="297" t="s">
        <v>2000</v>
      </c>
      <c r="E8" s="297" t="s">
        <v>1016</v>
      </c>
      <c r="F8" s="297" t="s">
        <v>1469</v>
      </c>
      <c r="G8" s="298">
        <v>46235</v>
      </c>
      <c r="H8" s="181"/>
    </row>
    <row r="9" spans="1:8">
      <c r="A9" s="181"/>
      <c r="B9" s="297" t="s">
        <v>2001</v>
      </c>
      <c r="C9" s="297">
        <v>261794</v>
      </c>
      <c r="D9" s="297" t="s">
        <v>2002</v>
      </c>
      <c r="E9" s="297" t="s">
        <v>1016</v>
      </c>
      <c r="F9" s="297" t="s">
        <v>1469</v>
      </c>
      <c r="G9" s="298">
        <v>46082</v>
      </c>
      <c r="H9" s="181"/>
    </row>
    <row r="10" spans="1:8">
      <c r="A10" s="181"/>
      <c r="B10" s="297" t="s">
        <v>2003</v>
      </c>
      <c r="C10" s="297">
        <v>257033</v>
      </c>
      <c r="D10" s="297" t="s">
        <v>2004</v>
      </c>
      <c r="E10" s="297" t="s">
        <v>1016</v>
      </c>
      <c r="F10" s="297" t="s">
        <v>194</v>
      </c>
      <c r="G10" s="297" t="s">
        <v>2005</v>
      </c>
      <c r="H10" s="181"/>
    </row>
    <row r="11" spans="1:8">
      <c r="A11" s="181"/>
      <c r="B11" s="297" t="s">
        <v>2006</v>
      </c>
      <c r="C11" s="297">
        <v>396578</v>
      </c>
      <c r="D11" s="297" t="s">
        <v>2007</v>
      </c>
      <c r="E11" s="297" t="s">
        <v>1016</v>
      </c>
      <c r="F11" s="297" t="s">
        <v>194</v>
      </c>
      <c r="G11" s="297" t="s">
        <v>2005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6" sqref="D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01"/>
      <c r="M1" s="123"/>
      <c r="N1" s="276"/>
      <c r="O1" s="276"/>
      <c r="P1" s="164"/>
      <c r="Q1" s="383" t="s">
        <v>1227</v>
      </c>
      <c r="R1" s="384"/>
      <c r="U1" s="101"/>
      <c r="V1" s="385" t="s">
        <v>2008</v>
      </c>
      <c r="W1" s="385"/>
      <c r="X1" s="385"/>
      <c r="Y1" s="103"/>
    </row>
    <row r="2" spans="1:25" s="100" customFormat="1" ht="11.25" customHeight="1">
      <c r="A2" s="104" t="s">
        <v>2009</v>
      </c>
      <c r="B2" s="104" t="s">
        <v>2010</v>
      </c>
      <c r="C2" s="104" t="s">
        <v>604</v>
      </c>
      <c r="D2" s="105" t="s">
        <v>1179</v>
      </c>
      <c r="E2" s="105" t="s">
        <v>1180</v>
      </c>
      <c r="F2" s="105" t="s">
        <v>2011</v>
      </c>
      <c r="G2" s="105" t="s">
        <v>666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2012</v>
      </c>
      <c r="U2" s="107" t="s">
        <v>1182</v>
      </c>
      <c r="V2" s="102">
        <f ca="1">TODAY()-1</f>
        <v>46052</v>
      </c>
      <c r="W2" s="102">
        <f ca="1">V2-1</f>
        <v>46051</v>
      </c>
      <c r="X2" s="102">
        <f ca="1">W2-1</f>
        <v>46050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3168</v>
      </c>
      <c r="X7" s="111">
        <f ca="1">_xlfn.XLOOKUP(G7&amp;$X$2,BS_CONTROLE[CHAVE],BS_CONTROLE[Quantidade_11],"-")</f>
        <v>3200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28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3168</v>
      </c>
      <c r="X10" s="111">
        <f ca="1">_xlfn.XLOOKUP(G10&amp;$X$2,BS_CONTROLE[CHAVE],BS_CONTROLE[Quantidade_11],"-")</f>
        <v>3200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0</v>
      </c>
      <c r="W11" s="111">
        <f ca="1">_xlfn.XLOOKUP(G11&amp;$W$2,BS_CONTROLE[CHAVE],BS_CONTROLE[Quantidade_11],"-")</f>
        <v>351</v>
      </c>
      <c r="X11" s="111">
        <f ca="1">_xlfn.XLOOKUP(G11&amp;$X$2,BS_CONTROLE[CHAVE],BS_CONTROLE[Quantidade_11],"-")</f>
        <v>655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28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3168</v>
      </c>
      <c r="X18" s="111">
        <f ca="1">_xlfn.XLOOKUP(G18&amp;$X$2,BS_CONTROLE[CHAVE],BS_CONTROLE[Quantidade_11],"-")</f>
        <v>3200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0</v>
      </c>
      <c r="W19" s="111">
        <f ca="1">_xlfn.XLOOKUP(G19&amp;$W$2,BS_CONTROLE[CHAVE],BS_CONTROLE[Quantidade_11],"-")</f>
        <v>351</v>
      </c>
      <c r="X19" s="111">
        <f ca="1">_xlfn.XLOOKUP(G19&amp;$X$2,BS_CONTROLE[CHAVE],BS_CONTROLE[Quantidade_11],"-")</f>
        <v>655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3168</v>
      </c>
      <c r="X23" s="111">
        <f ca="1">_xlfn.XLOOKUP(G23&amp;$X$2,BS_CONTROLE[CHAVE],BS_CONTROLE[Quantidade_11],"-")</f>
        <v>3200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28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3168</v>
      </c>
      <c r="X29" s="111">
        <f ca="1">_xlfn.XLOOKUP(G29&amp;$X$2,BS_CONTROLE[CHAVE],BS_CONTROLE[Quantidade_11],"-")</f>
        <v>3200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0</v>
      </c>
      <c r="W30" s="111">
        <f ca="1">_xlfn.XLOOKUP(G30&amp;$W$2,BS_CONTROLE[CHAVE],BS_CONTROLE[Quantidade_11],"-")</f>
        <v>351</v>
      </c>
      <c r="X30" s="111">
        <f ca="1">_xlfn.XLOOKUP(G30&amp;$X$2,BS_CONTROLE[CHAVE],BS_CONTROLE[Quantidade_11],"-")</f>
        <v>655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28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0</v>
      </c>
      <c r="W37" s="111">
        <f ca="1">_xlfn.XLOOKUP(G37&amp;$W$2,BS_CONTROLE[CHAVE],BS_CONTROLE[Quantidade_11],"-")</f>
        <v>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3168</v>
      </c>
      <c r="X38" s="111">
        <f ca="1">_xlfn.XLOOKUP(G38&amp;$X$2,BS_CONTROLE[CHAVE],BS_CONTROLE[Quantidade_11],"-")</f>
        <v>3200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0</v>
      </c>
      <c r="W46" s="111">
        <f ca="1">_xlfn.XLOOKUP(G46&amp;$W$2,BS_CONTROLE[CHAVE],BS_CONTROLE[Quantidade_11],"-")</f>
        <v>351</v>
      </c>
      <c r="X46" s="111">
        <f ca="1">_xlfn.XLOOKUP(G46&amp;$X$2,BS_CONTROLE[CHAVE],BS_CONTROLE[Quantidade_11],"-")</f>
        <v>655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3168</v>
      </c>
      <c r="X52" s="111">
        <f ca="1">_xlfn.XLOOKUP(G52&amp;$X$2,BS_CONTROLE[CHAVE],BS_CONTROLE[Quantidade_11],"-")</f>
        <v>3200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0</v>
      </c>
      <c r="W53" s="111">
        <f ca="1">_xlfn.XLOOKUP(G53&amp;$W$2,BS_CONTROLE[CHAVE],BS_CONTROLE[Quantidade_11],"-")</f>
        <v>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28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28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0</v>
      </c>
      <c r="W63" s="111">
        <f ca="1">_xlfn.XLOOKUP(G63&amp;$W$2,BS_CONTROLE[CHAVE],BS_CONTROLE[Quantidade_11],"-")</f>
        <v>351</v>
      </c>
      <c r="X63" s="111">
        <f ca="1">_xlfn.XLOOKUP(G63&amp;$X$2,BS_CONTROLE[CHAVE],BS_CONTROLE[Quantidade_11],"-")</f>
        <v>655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28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3168</v>
      </c>
      <c r="X70" s="111">
        <f ca="1">_xlfn.XLOOKUP(G70&amp;$X$2,BS_CONTROLE[CHAVE],BS_CONTROLE[Quantidade_11],"-")</f>
        <v>3200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0</v>
      </c>
      <c r="W71" s="111">
        <f ca="1">_xlfn.XLOOKUP(G71&amp;$W$2,BS_CONTROLE[CHAVE],BS_CONTROLE[Quantidade_11],"-")</f>
        <v>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28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3168</v>
      </c>
      <c r="X92" s="111">
        <f ca="1">_xlfn.XLOOKUP(G92&amp;$X$2,BS_CONTROLE[CHAVE],BS_CONTROLE[Quantidade_11],"-")</f>
        <v>3200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0</v>
      </c>
      <c r="W102" s="111">
        <f ca="1">_xlfn.XLOOKUP(G102&amp;$W$2,BS_CONTROLE[CHAVE],BS_CONTROLE[Quantidade_11],"-")</f>
        <v>351</v>
      </c>
      <c r="X102" s="111">
        <f ca="1">_xlfn.XLOOKUP(G102&amp;$X$2,BS_CONTROLE[CHAVE],BS_CONTROLE[Quantidade_11],"-")</f>
        <v>655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3168</v>
      </c>
      <c r="X119" s="111">
        <f ca="1">_xlfn.XLOOKUP(G119&amp;$X$2,BS_CONTROLE[CHAVE],BS_CONTROLE[Quantidade_11],"-")</f>
        <v>3200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28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3168</v>
      </c>
      <c r="X128" s="111">
        <f ca="1">_xlfn.XLOOKUP(G128&amp;$X$2,BS_CONTROLE[CHAVE],BS_CONTROLE[Quantidade_11],"-")</f>
        <v>3200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0</v>
      </c>
      <c r="W132" s="111">
        <f ca="1">_xlfn.XLOOKUP(G132&amp;$W$2,BS_CONTROLE[CHAVE],BS_CONTROLE[Quantidade_11],"-")</f>
        <v>351</v>
      </c>
      <c r="X132" s="111">
        <f ca="1">_xlfn.XLOOKUP(G132&amp;$X$2,BS_CONTROLE[CHAVE],BS_CONTROLE[Quantidade_11],"-")</f>
        <v>655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3168</v>
      </c>
      <c r="X135" s="111">
        <f ca="1">_xlfn.XLOOKUP(G135&amp;$X$2,BS_CONTROLE[CHAVE],BS_CONTROLE[Quantidade_11],"-")</f>
        <v>3200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28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3168</v>
      </c>
      <c r="X156" s="111">
        <f ca="1">_xlfn.XLOOKUP(G156&amp;$X$2,BS_CONTROLE[CHAVE],BS_CONTROLE[Quantidade_11],"-")</f>
        <v>3200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28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351</v>
      </c>
      <c r="X162" s="111">
        <f ca="1">_xlfn.XLOOKUP(G162&amp;$X$2,BS_CONTROLE[CHAVE],BS_CONTROLE[Quantidade_11],"-")</f>
        <v>655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>
        <f ca="1">_xlfn.XLOOKUP(G179&amp;$X$2,BS_CONTROLE[CHAVE],BS_CONTROLE[Quantidade_11],"-")</f>
        <v>1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3168</v>
      </c>
      <c r="X182" s="111">
        <f ca="1">_xlfn.XLOOKUP(G182&amp;$X$2,BS_CONTROLE[CHAVE],BS_CONTROLE[Quantidade_11],"-")</f>
        <v>3200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28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3168</v>
      </c>
      <c r="X204" s="111">
        <f ca="1">_xlfn.XLOOKUP(G204&amp;$X$2,BS_CONTROLE[CHAVE],BS_CONTROLE[Quantidade_11],"-")</f>
        <v>3200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28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3168</v>
      </c>
      <c r="X227" s="111">
        <f ca="1">_xlfn.XLOOKUP(G227&amp;$X$2,BS_CONTROLE[CHAVE],BS_CONTROLE[Quantidade_11],"-")</f>
        <v>3200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28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0</v>
      </c>
      <c r="W237" s="111">
        <f ca="1">_xlfn.XLOOKUP(G237&amp;$W$2,BS_CONTROLE[CHAVE],BS_CONTROLE[Quantidade_11],"-")</f>
        <v>351</v>
      </c>
      <c r="X237" s="111">
        <f ca="1">_xlfn.XLOOKUP(G237&amp;$X$2,BS_CONTROLE[CHAVE],BS_CONTROLE[Quantidade_11],"-")</f>
        <v>655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3168</v>
      </c>
      <c r="X253" s="111">
        <f ca="1">_xlfn.XLOOKUP(G253&amp;$X$2,BS_CONTROLE[CHAVE],BS_CONTROLE[Quantidade_11],"-")</f>
        <v>3200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28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3168</v>
      </c>
      <c r="X269" s="111">
        <f ca="1">_xlfn.XLOOKUP(G269&amp;$X$2,BS_CONTROLE[CHAVE],BS_CONTROLE[Quantidade_11],"-")</f>
        <v>3200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28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3168</v>
      </c>
      <c r="X278" s="111">
        <f ca="1">_xlfn.XLOOKUP(G278&amp;$X$2,BS_CONTROLE[CHAVE],BS_CONTROLE[Quantidade_11],"-")</f>
        <v>3200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28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28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0</v>
      </c>
      <c r="W287" s="111">
        <f ca="1">_xlfn.XLOOKUP(G287&amp;$W$2,BS_CONTROLE[CHAVE],BS_CONTROLE[Quantidade_11],"-")</f>
        <v>351</v>
      </c>
      <c r="X287" s="111">
        <f ca="1">_xlfn.XLOOKUP(G287&amp;$X$2,BS_CONTROLE[CHAVE],BS_CONTROLE[Quantidade_11],"-")</f>
        <v>655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3168</v>
      </c>
      <c r="X299" s="111">
        <f ca="1">_xlfn.XLOOKUP(G299&amp;$X$2,BS_CONTROLE[CHAVE],BS_CONTROLE[Quantidade_11],"-")</f>
        <v>3200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28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0</v>
      </c>
      <c r="W305" s="111">
        <f ca="1">_xlfn.XLOOKUP(G305&amp;$W$2,BS_CONTROLE[CHAVE],BS_CONTROLE[Quantidade_11],"-")</f>
        <v>351</v>
      </c>
      <c r="X305" s="111">
        <f ca="1">_xlfn.XLOOKUP(G305&amp;$X$2,BS_CONTROLE[CHAVE],BS_CONTROLE[Quantidade_11],"-")</f>
        <v>655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3168</v>
      </c>
      <c r="X311" s="111">
        <f ca="1">_xlfn.XLOOKUP(G311&amp;$X$2,BS_CONTROLE[CHAVE],BS_CONTROLE[Quantidade_11],"-")</f>
        <v>3200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28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0</v>
      </c>
      <c r="W322" s="111">
        <f ca="1">_xlfn.XLOOKUP(G322&amp;$W$2,BS_CONTROLE[CHAVE],BS_CONTROLE[Quantidade_11],"-")</f>
        <v>351</v>
      </c>
      <c r="X322" s="111">
        <f ca="1">_xlfn.XLOOKUP(G322&amp;$X$2,BS_CONTROLE[CHAVE],BS_CONTROLE[Quantidade_11],"-")</f>
        <v>655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1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3168</v>
      </c>
      <c r="X341" s="111">
        <f ca="1">_xlfn.XLOOKUP(G341&amp;$X$2,BS_CONTROLE[CHAVE],BS_CONTROLE[Quantidade_11],"-")</f>
        <v>3200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351</v>
      </c>
      <c r="X360" s="111">
        <f ca="1">_xlfn.XLOOKUP(G360&amp;$X$2,BS_CONTROLE[CHAVE],BS_CONTROLE[Quantidade_11],"-")</f>
        <v>655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1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3168</v>
      </c>
      <c r="X370" s="111">
        <f ca="1">_xlfn.XLOOKUP(G370&amp;$X$2,BS_CONTROLE[CHAVE],BS_CONTROLE[Quantidade_11],"-")</f>
        <v>3200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28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0</v>
      </c>
      <c r="W377" s="111">
        <f ca="1">_xlfn.XLOOKUP(G377&amp;$W$2,BS_CONTROLE[CHAVE],BS_CONTROLE[Quantidade_11],"-")</f>
        <v>351</v>
      </c>
      <c r="X377" s="111">
        <f ca="1">_xlfn.XLOOKUP(G377&amp;$X$2,BS_CONTROLE[CHAVE],BS_CONTROLE[Quantidade_11],"-")</f>
        <v>655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1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0</v>
      </c>
      <c r="W398" s="111">
        <f ca="1">_xlfn.XLOOKUP(G398&amp;$W$2,BS_CONTROLE[CHAVE],BS_CONTROLE[Quantidade_11],"-")</f>
        <v>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3168</v>
      </c>
      <c r="X400" s="111">
        <f ca="1">_xlfn.XLOOKUP(G400&amp;$X$2,BS_CONTROLE[CHAVE],BS_CONTROLE[Quantidade_11],"-")</f>
        <v>3200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>
        <f ca="1">_xlfn.XLOOKUP(G403&amp;$W$2,BS_CONTROLE[CHAVE],BS_CONTROLE[Quantidade_11],"-")</f>
        <v>28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3168</v>
      </c>
      <c r="X415" s="111">
        <f ca="1">_xlfn.XLOOKUP(G415&amp;$X$2,BS_CONTROLE[CHAVE],BS_CONTROLE[Quantidade_11],"-")</f>
        <v>3200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3168</v>
      </c>
      <c r="X421" s="111">
        <f ca="1">_xlfn.XLOOKUP(G421&amp;$X$2,BS_CONTROLE[CHAVE],BS_CONTROLE[Quantidade_11],"-")</f>
        <v>3200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>
        <f ca="1">_xlfn.XLOOKUP(G423&amp;$W$2,BS_CONTROLE[CHAVE],BS_CONTROLE[Quantidade_11],"-")</f>
        <v>28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0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>
        <f ca="1">_xlfn.XLOOKUP(G430&amp;$W$2,BS_CONTROLE[CHAVE],BS_CONTROLE[Quantidade_11],"-")</f>
        <v>28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0</v>
      </c>
      <c r="W431" s="111">
        <f ca="1">_xlfn.XLOOKUP(G431&amp;$W$2,BS_CONTROLE[CHAVE],BS_CONTROLE[Quantidade_11],"-")</f>
        <v>3168</v>
      </c>
      <c r="X431" s="111">
        <f ca="1">_xlfn.XLOOKUP(G431&amp;$X$2,BS_CONTROLE[CHAVE],BS_CONTROLE[Quantidade_11],"-")</f>
        <v>3200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>
        <f ca="1">_xlfn.XLOOKUP(G432&amp;$W$2,BS_CONTROLE[CHAVE],BS_CONTROLE[Quantidade_11],"-")</f>
        <v>1248</v>
      </c>
      <c r="X432" s="111">
        <f ca="1">_xlfn.XLOOKUP(G432&amp;$X$2,BS_CONTROLE[CHAVE],BS_CONTROLE[Quantidade_11],"-")</f>
        <v>0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0</v>
      </c>
      <c r="W435" s="111">
        <f ca="1">_xlfn.XLOOKUP(G435&amp;$W$2,BS_CONTROLE[CHAVE],BS_CONTROLE[Quantidade_11],"-")</f>
        <v>351</v>
      </c>
      <c r="X435" s="111">
        <f ca="1">_xlfn.XLOOKUP(G435&amp;$X$2,BS_CONTROLE[CHAVE],BS_CONTROLE[Quantidade_11],"-")</f>
        <v>655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0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0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>
        <f ca="1">_xlfn.XLOOKUP(G440&amp;$W$2,BS_CONTROLE[CHAVE],BS_CONTROLE[Quantidade_11],"-")</f>
        <v>1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>
        <f ca="1">_xlfn.XLOOKUP(G441&amp;$X$2,BS_CONTROLE[CHAVE],BS_CONTROLE[Quantidade_11],"-")</f>
        <v>1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>
        <f ca="1">_xlfn.XLOOKUP(G442&amp;$W$2,BS_CONTROLE[CHAVE],BS_CONTROLE[Quantidade_11],"-")</f>
        <v>1</v>
      </c>
      <c r="X442" s="111">
        <f ca="1">_xlfn.XLOOKUP(G442&amp;$X$2,BS_CONTROLE[CHAVE],BS_CONTROLE[Quantidade_11],"-")</f>
        <v>0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0</v>
      </c>
      <c r="W447" s="111">
        <f ca="1">_xlfn.XLOOKUP(G447&amp;$W$2,BS_CONTROLE[CHAVE],BS_CONTROLE[Quantidade_11],"-")</f>
        <v>3168</v>
      </c>
      <c r="X447" s="111">
        <f ca="1">_xlfn.XLOOKUP(G447&amp;$X$2,BS_CONTROLE[CHAVE],BS_CONTROLE[Quantidade_11],"-")</f>
        <v>3200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>
        <f ca="1">_xlfn.XLOOKUP(G450&amp;$W$2,BS_CONTROLE[CHAVE],BS_CONTROLE[Quantidade_11],"-")</f>
        <v>1248</v>
      </c>
      <c r="X450" s="111">
        <f ca="1">_xlfn.XLOOKUP(G450&amp;$X$2,BS_CONTROLE[CHAVE],BS_CONTROLE[Quantidade_11],"-")</f>
        <v>0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>
        <f ca="1">_xlfn.XLOOKUP(G451&amp;$W$2,BS_CONTROLE[CHAVE],BS_CONTROLE[Quantidade_11],"-")</f>
        <v>28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0</v>
      </c>
      <c r="W452" s="111">
        <f ca="1">_xlfn.XLOOKUP(G452&amp;$W$2,BS_CONTROLE[CHAVE],BS_CONTROLE[Quantidade_11],"-")</f>
        <v>2</v>
      </c>
      <c r="X452" s="111">
        <f ca="1">_xlfn.XLOOKUP(G452&amp;$X$2,BS_CONTROLE[CHAVE],BS_CONTROLE[Quantidade_11],"-")</f>
        <v>2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>
        <f ca="1">_xlfn.XLOOKUP(G454&amp;$X$2,BS_CONTROLE[CHAVE],BS_CONTROLE[Quantidade_11],"-")</f>
        <v>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0</v>
      </c>
      <c r="W455" s="111">
        <f ca="1">_xlfn.XLOOKUP(G455&amp;$W$2,BS_CONTROLE[CHAVE],BS_CONTROLE[Quantidade_11],"-")</f>
        <v>351</v>
      </c>
      <c r="X455" s="111">
        <f ca="1">_xlfn.XLOOKUP(G455&amp;$X$2,BS_CONTROLE[CHAVE],BS_CONTROLE[Quantidade_11],"-")</f>
        <v>655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0</v>
      </c>
      <c r="W456" s="111" t="str">
        <f ca="1">_xlfn.XLOOKUP(G456&amp;$W$2,BS_CONTROLE[CHAVE],BS_CONTROLE[Quantidade_11],"-")</f>
        <v>-</v>
      </c>
      <c r="X456" s="111">
        <f ca="1">_xlfn.XLOOKUP(G456&amp;$X$2,BS_CONTROLE[CHAVE],BS_CONTROLE[Quantidade_11],"-")</f>
        <v>2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>
        <f ca="1">_xlfn.XLOOKUP(G457&amp;$W$2,BS_CONTROLE[CHAVE],BS_CONTROLE[Quantidade_11],"-")</f>
        <v>1</v>
      </c>
      <c r="X457" s="111">
        <f ca="1">_xlfn.XLOOKUP(G457&amp;$X$2,BS_CONTROLE[CHAVE],BS_CONTROLE[Quantidade_11],"-")</f>
        <v>0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>
        <f ca="1">_xlfn.XLOOKUP(G459&amp;$X$2,BS_CONTROLE[CHAVE],BS_CONTROLE[Quantidade_11],"-")</f>
        <v>1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>
        <f ca="1">_xlfn.XLOOKUP(G461&amp;$X$2,BS_CONTROLE[CHAVE],BS_CONTROLE[Quantidade_11],"-")</f>
        <v>1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>
        <f ca="1">_xlfn.XLOOKUP(G462&amp;$X$2,BS_CONTROLE[CHAVE],BS_CONTROLE[Quantidade_11],"-")</f>
        <v>1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>
        <f ca="1">_xlfn.XLOOKUP(G463&amp;$W$2,BS_CONTROLE[CHAVE],BS_CONTROLE[Quantidade_11],"-")</f>
        <v>1</v>
      </c>
      <c r="X463" s="111">
        <f ca="1">_xlfn.XLOOKUP(G463&amp;$X$2,BS_CONTROLE[CHAVE],BS_CONTROLE[Quantidade_11],"-")</f>
        <v>0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>
        <f ca="1">_xlfn.XLOOKUP(G466&amp;$V$2,BS_CONTROLE[CHAVE],BS_CONTROLE[Quantidade_11],"-")</f>
        <v>0</v>
      </c>
      <c r="W466" s="111">
        <f ca="1">_xlfn.XLOOKUP(G466&amp;$W$2,BS_CONTROLE[CHAVE],BS_CONTROLE[Quantidade_11],"-")</f>
        <v>0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0</v>
      </c>
      <c r="W468" s="111">
        <f ca="1">_xlfn.XLOOKUP(G468&amp;$W$2,BS_CONTROLE[CHAVE],BS_CONTROLE[Quantidade_11],"-")</f>
        <v>3168</v>
      </c>
      <c r="X468" s="111">
        <f ca="1">_xlfn.XLOOKUP(G468&amp;$X$2,BS_CONTROLE[CHAVE],BS_CONTROLE[Quantidade_11],"-")</f>
        <v>3200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>
        <f ca="1">_xlfn.XLOOKUP(G469&amp;$V$2,BS_CONTROLE[CHAVE],BS_CONTROLE[Quantidade_11],"-")</f>
        <v>0</v>
      </c>
      <c r="W469" s="111">
        <f ca="1">_xlfn.XLOOKUP(G469&amp;$W$2,BS_CONTROLE[CHAVE],BS_CONTROLE[Quantidade_11],"-")</f>
        <v>28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>
        <f ca="1">_xlfn.XLOOKUP(G470&amp;$W$2,BS_CONTROLE[CHAVE],BS_CONTROLE[Quantidade_11],"-")</f>
        <v>1248</v>
      </c>
      <c r="X470" s="111">
        <f ca="1">_xlfn.XLOOKUP(G470&amp;$X$2,BS_CONTROLE[CHAVE],BS_CONTROLE[Quantidade_11],"-")</f>
        <v>0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0</v>
      </c>
      <c r="W471" s="111">
        <f ca="1">_xlfn.XLOOKUP(G471&amp;$W$2,BS_CONTROLE[CHAVE],BS_CONTROLE[Quantidade_11],"-")</f>
        <v>2</v>
      </c>
      <c r="X471" s="111">
        <f ca="1">_xlfn.XLOOKUP(G471&amp;$X$2,BS_CONTROLE[CHAVE],BS_CONTROLE[Quantidade_11],"-")</f>
        <v>2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0</v>
      </c>
      <c r="W474" s="111">
        <f ca="1">_xlfn.XLOOKUP(G474&amp;$W$2,BS_CONTROLE[CHAVE],BS_CONTROLE[Quantidade_11],"-")</f>
        <v>351</v>
      </c>
      <c r="X474" s="111">
        <f ca="1">_xlfn.XLOOKUP(G474&amp;$X$2,BS_CONTROLE[CHAVE],BS_CONTROLE[Quantidade_11],"-")</f>
        <v>655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>
        <f ca="1">_xlfn.XLOOKUP(G476&amp;$W$2,BS_CONTROLE[CHAVE],BS_CONTROLE[Quantidade_11],"-")</f>
        <v>1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 t="str">
        <f ca="1">_xlfn.XLOOKUP(G478&amp;$V$2,BS_CONTROLE[CHAVE],BS_CONTROLE[Quantidade_11],"-")</f>
        <v>-</v>
      </c>
      <c r="W478" s="111">
        <f ca="1">_xlfn.XLOOKUP(G478&amp;$W$2,BS_CONTROLE[CHAVE],BS_CONTROLE[Quantidade_11],"-")</f>
        <v>1</v>
      </c>
      <c r="X478" s="111">
        <f ca="1">_xlfn.XLOOKUP(G478&amp;$X$2,BS_CONTROLE[CHAVE],BS_CONTROLE[Quantidade_11],"-")</f>
        <v>0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 t="str">
        <f ca="1">_xlfn.XLOOKUP(G479&amp;$V$2,BS_CONTROLE[CHAVE],BS_CONTROLE[Quantidade_11],"-")</f>
        <v>-</v>
      </c>
      <c r="W479" s="111">
        <f ca="1">_xlfn.XLOOKUP(G479&amp;$W$2,BS_CONTROLE[CHAVE],BS_CONTROLE[Quantidade_11],"-")</f>
        <v>1</v>
      </c>
      <c r="X479" s="111">
        <f ca="1">_xlfn.XLOOKUP(G479&amp;$X$2,BS_CONTROLE[CHAVE],BS_CONTROLE[Quantidade_11],"-")</f>
        <v>0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>
        <f ca="1">_xlfn.XLOOKUP(G481&amp;$W$2,BS_CONTROLE[CHAVE],BS_CONTROLE[Quantidade_11],"-")</f>
        <v>1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>
        <f ca="1">_xlfn.XLOOKUP(G485&amp;$V$2,BS_CONTROLE[CHAVE],BS_CONTROLE[Quantidade_11],"-")</f>
        <v>0</v>
      </c>
      <c r="W485" s="111">
        <f ca="1">_xlfn.XLOOKUP(G485&amp;$W$2,BS_CONTROLE[CHAVE],BS_CONTROLE[Quantidade_11],"-")</f>
        <v>0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OPORTUNIDADE</v>
      </c>
      <c r="B487" s="108" t="str">
        <f>IF(FN_MC!X486="","*",FN_MC!X486)</f>
        <v>Oportunidade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0</v>
      </c>
      <c r="W487" s="111">
        <f ca="1">_xlfn.XLOOKUP(G487&amp;$W$2,BS_CONTROLE[CHAVE],BS_CONTROLE[Quantidade_11],"-")</f>
        <v>3168</v>
      </c>
      <c r="X487" s="111">
        <f ca="1">_xlfn.XLOOKUP(G487&amp;$X$2,BS_CONTROLE[CHAVE],BS_CONTROLE[Quantidade_11],"-")</f>
        <v>3200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Oportunidade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>
        <f ca="1">_xlfn.XLOOKUP(G488&amp;$V$2,BS_CONTROLE[CHAVE],BS_CONTROLE[Quantidade_11],"-")</f>
        <v>0</v>
      </c>
      <c r="W488" s="111">
        <f ca="1">_xlfn.XLOOKUP(G488&amp;$W$2,BS_CONTROLE[CHAVE],BS_CONTROLE[Quantidade_11],"-")</f>
        <v>28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Oportunidade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8.3333333333333329E-2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>
        <f ca="1">_xlfn.XLOOKUP(G489&amp;$V$2,BS_CONTROLE[CHAVE],BS_CONTROLE[Quantidade_11],"-")</f>
        <v>1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Oportunidade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6.25E-2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>
        <f ca="1">_xlfn.XLOOKUP(G490&amp;$V$2,BS_CONTROLE[CHAVE],BS_CONTROLE[Quantidade_11],"-")</f>
        <v>2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0</v>
      </c>
      <c r="W492" s="111">
        <f ca="1">_xlfn.XLOOKUP(G492&amp;$W$2,BS_CONTROLE[CHAVE],BS_CONTROLE[Quantidade_11],"-")</f>
        <v>2</v>
      </c>
      <c r="X492" s="111">
        <f ca="1">_xlfn.XLOOKUP(G492&amp;$X$2,BS_CONTROLE[CHAVE],BS_CONTROLE[Quantidade_11],"-")</f>
        <v>2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0</v>
      </c>
      <c r="W494" s="111">
        <f ca="1">_xlfn.XLOOKUP(G494&amp;$W$2,BS_CONTROLE[CHAVE],BS_CONTROLE[Quantidade_11],"-")</f>
        <v>351</v>
      </c>
      <c r="X494" s="111">
        <f ca="1">_xlfn.XLOOKUP(G494&amp;$X$2,BS_CONTROLE[CHAVE],BS_CONTROLE[Quantidade_11],"-")</f>
        <v>655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Oportunidade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0</v>
      </c>
      <c r="W495" s="111">
        <f ca="1">_xlfn.XLOOKUP(G495&amp;$W$2,BS_CONTROLE[CHAVE],BS_CONTROLE[Quantidade_11],"-")</f>
        <v>351</v>
      </c>
      <c r="X495" s="111">
        <f ca="1">_xlfn.XLOOKUP(G495&amp;$X$2,BS_CONTROLE[CHAVE],BS_CONTROLE[Quantidade_11],"-")</f>
        <v>655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0</v>
      </c>
      <c r="W497" s="111" t="str">
        <f ca="1">_xlfn.XLOOKUP(G497&amp;$W$2,BS_CONTROLE[CHAVE],BS_CONTROLE[Quantidade_11],"-")</f>
        <v>-</v>
      </c>
      <c r="X497" s="111">
        <f ca="1">_xlfn.XLOOKUP(G497&amp;$X$2,BS_CONTROLE[CHAVE],BS_CONTROLE[Quantidade_11],"-")</f>
        <v>2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>
        <f ca="1">_xlfn.XLOOKUP(G498&amp;$V$2,BS_CONTROLE[CHAVE],BS_CONTROLE[Quantidade_11],"-")</f>
        <v>0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 t="str">
        <f ca="1">_xlfn.XLOOKUP(G502&amp;$V$2,BS_CONTROLE[CHAVE],BS_CONTROLE[Quantidade_11],"-")</f>
        <v>-</v>
      </c>
      <c r="W502" s="111">
        <f ca="1">_xlfn.XLOOKUP(G502&amp;$W$2,BS_CONTROLE[CHAVE],BS_CONTROLE[Quantidade_11],"-")</f>
        <v>1248</v>
      </c>
      <c r="X502" s="111">
        <f ca="1">_xlfn.XLOOKUP(G502&amp;$X$2,BS_CONTROLE[CHAVE],BS_CONTROLE[Quantidade_11],"-")</f>
        <v>0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 t="str">
        <f ca="1">_xlfn.XLOOKUP(G505&amp;$V$2,BS_CONTROLE[CHAVE],BS_CONTROLE[Quantidade_11],"-")</f>
        <v>-</v>
      </c>
      <c r="W505" s="111">
        <f ca="1">_xlfn.XLOOKUP(G505&amp;$W$2,BS_CONTROLE[CHAVE],BS_CONTROLE[Quantidade_11],"-")</f>
        <v>1</v>
      </c>
      <c r="X505" s="111">
        <f ca="1">_xlfn.XLOOKUP(G505&amp;$X$2,BS_CONTROLE[CHAVE],BS_CONTROLE[Quantidade_11],"-")</f>
        <v>0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>
      <c r="A511" s="108" t="str">
        <f>IF(FN_MC!Y510="","*",FN_MC!Y510)</f>
        <v>OPORTUNIDADE</v>
      </c>
      <c r="B511" s="108" t="str">
        <f>IF(FN_MC!X510="","*",FN_MC!X510)</f>
        <v>Oportunidade</v>
      </c>
      <c r="C511" s="108" t="str">
        <f>IF(FN_MC!Z510="","*",FN_MC!Z510)</f>
        <v>*</v>
      </c>
      <c r="D511" s="109" t="str">
        <f>IF(FN_MC!S510="","*",FN_MC!S510)</f>
        <v>FERRONORTE</v>
      </c>
      <c r="E511" s="109" t="str">
        <f>IF(FN_MC!T510="","*",FN_MC!T510)</f>
        <v>TGR-TRO</v>
      </c>
      <c r="F511" s="109">
        <f>IF(FN_MC!B510="","*",FN_MC!B510)</f>
        <v>46053</v>
      </c>
      <c r="G511" s="109" t="str">
        <f>IF(FN_MC!D510="","*",FN_MC!D510)</f>
        <v>W70</v>
      </c>
      <c r="H511" s="109" t="str">
        <f>IF(FN_MC!F510="","*",FN_MC!F510)</f>
        <v>PDM - PEDRA - DESCARGA</v>
      </c>
      <c r="I511" s="109" t="str">
        <f>IF(FN_MC!H510="","*",FN_MC!H510)</f>
        <v>TGR2</v>
      </c>
      <c r="J511" s="109" t="str">
        <f>IF(FN_MC!I510="","*",FN_MC!I510)</f>
        <v>TGR2</v>
      </c>
      <c r="K511" s="109" t="str">
        <f>IF(FN_MC!M510="","*",FN_MC!M510)</f>
        <v>TAL-TSF</v>
      </c>
      <c r="L511" s="303">
        <f>IF(FN_MC!N510="","*",FN_MC!N510)</f>
        <v>699710</v>
      </c>
      <c r="M511" s="110">
        <f>IF(FN_MC!J510="","*",FN_MC!J510)</f>
        <v>98</v>
      </c>
      <c r="N511" s="278">
        <f>IF(FN_MC!K510="","*",FN_MC!K510)</f>
        <v>700</v>
      </c>
      <c r="O511" s="278">
        <f>IF(FN_MC!L510="","*",FN_MC!L510)</f>
        <v>703</v>
      </c>
      <c r="P511" s="110"/>
      <c r="Q511" s="127">
        <f>IF(FN_MC!O510="","*",FN_MC!O510)</f>
        <v>0.375</v>
      </c>
      <c r="R511" s="127">
        <f>IF(FN_MC!P510="","*",FN_MC!P510)</f>
        <v>0.125</v>
      </c>
      <c r="S511" s="109" t="str">
        <f>IF(FN_MC!Q510="","*",CONCATENATE(FN_MC!Q510," ",FN_MC!R510))</f>
        <v>28 VAGÕES</v>
      </c>
      <c r="T511" s="109" t="str">
        <f>IF(FN_MC!V510="","*",FN_MC!V510)</f>
        <v>Camila</v>
      </c>
      <c r="U511" s="109" t="str">
        <f>IF(FN_MC!W510="","*",FN_MC!W510)</f>
        <v>Descarga de brita</v>
      </c>
      <c r="V511" s="111">
        <f ca="1">_xlfn.XLOOKUP(G511&amp;$V$2,BS_CONTROLE[CHAVE],BS_CONTROLE[Quantidade_11],"-")</f>
        <v>0</v>
      </c>
      <c r="W511" s="111">
        <f ca="1">_xlfn.XLOOKUP(G511&amp;$W$2,BS_CONTROLE[CHAVE],BS_CONTROLE[Quantidade_11],"-")</f>
        <v>28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OPORTUNIDADE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>
      <c r="A513" s="108" t="str">
        <f>IF(FN_MC!Y512="","*",FN_MC!Y512)</f>
        <v>OPORTUNIDADE</v>
      </c>
      <c r="B513" s="108" t="str">
        <f>IF(FN_MC!X512="","*",FN_MC!X512)</f>
        <v>Oportunidade</v>
      </c>
      <c r="C513" s="108" t="str">
        <f>IF(FN_MC!Z512="","*",FN_MC!Z512)</f>
        <v>*</v>
      </c>
      <c r="D513" s="109" t="str">
        <f>IF(FN_MC!S512="","*",FN_MC!S512)</f>
        <v>FERRONORTE</v>
      </c>
      <c r="E513" s="109" t="str">
        <f>IF(FN_MC!T512="","*",FN_MC!T512)</f>
        <v>TGR-TRO</v>
      </c>
      <c r="F513" s="109">
        <f>IF(FN_MC!B512="","*",FN_MC!B512)</f>
        <v>46053</v>
      </c>
      <c r="G513" s="109" t="str">
        <f>IF(FN_MC!D512="","*",FN_MC!D512)</f>
        <v>BRUNO (TF-525)</v>
      </c>
      <c r="H513" s="109" t="str">
        <f>IF(FN_MC!F512="","*",FN_MC!F512)</f>
        <v>PDM - SOLDA</v>
      </c>
      <c r="I513" s="109" t="str">
        <f>IF(FN_MC!H512="","*",FN_MC!H512)</f>
        <v>539TRM</v>
      </c>
      <c r="J513" s="109" t="str">
        <f>IF(FN_MC!I512="","*",FN_MC!I512)</f>
        <v>-</v>
      </c>
      <c r="K513" s="109" t="str">
        <f>IF(FN_MC!M512="","*",FN_MC!M512)</f>
        <v>TBE-TRM</v>
      </c>
      <c r="L513" s="303" t="str">
        <f>IF(FN_MC!N512="","*",FN_MC!N512)</f>
        <v>539TRM</v>
      </c>
      <c r="M513" s="110">
        <f>IF(FN_MC!J512="","*",FN_MC!J512)</f>
        <v>98</v>
      </c>
      <c r="N513" s="278">
        <f>IF(FN_MC!K512="","*",FN_MC!K512)</f>
        <v>548.14499999999998</v>
      </c>
      <c r="O513" s="278" t="str">
        <f>IF(FN_MC!L512="","*",FN_MC!L512)</f>
        <v>-</v>
      </c>
      <c r="P513" s="110"/>
      <c r="Q513" s="127">
        <f>IF(FN_MC!O512="","*",FN_MC!O512)</f>
        <v>0.375</v>
      </c>
      <c r="R513" s="127">
        <f>IF(FN_MC!P512="","*",FN_MC!P512)</f>
        <v>8.3333333333333329E-2</v>
      </c>
      <c r="S513" s="109" t="str">
        <f>IF(FN_MC!Q512="","*",CONCATENATE(FN_MC!Q512," ",FN_MC!R512))</f>
        <v>2 Nº DE SOLDA</v>
      </c>
      <c r="T513" s="109" t="str">
        <f>IF(FN_MC!V512="","*",FN_MC!V512)</f>
        <v>Camila</v>
      </c>
      <c r="U513" s="109" t="str">
        <f>IF(FN_MC!W512="","*",FN_MC!W512)</f>
        <v>Execução de solda</v>
      </c>
      <c r="V513" s="111">
        <f ca="1">_xlfn.XLOOKUP(G513&amp;$V$2,BS_CONTROLE[CHAVE],BS_CONTROLE[Quantidade_11],"-")</f>
        <v>2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*</v>
      </c>
      <c r="L514" s="303" t="str">
        <f>IF(FN_MC!N513="","*",FN_MC!N513)</f>
        <v>*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>
      <c r="A515" s="108" t="str">
        <f>IF(FN_MC!Y514="","*",FN_MC!Y514)</f>
        <v>OPORTUNIDADE</v>
      </c>
      <c r="B515" s="108" t="str">
        <f>IF(FN_MC!X514="","*",FN_MC!X514)</f>
        <v>Oportunidade</v>
      </c>
      <c r="C515" s="108" t="str">
        <f>IF(FN_MC!Z514="","*",FN_MC!Z514)</f>
        <v>*</v>
      </c>
      <c r="D515" s="109" t="str">
        <f>IF(FN_MC!S514="","*",FN_MC!S514)</f>
        <v>FERRONORTE</v>
      </c>
      <c r="E515" s="109" t="str">
        <f>IF(FN_MC!T514="","*",FN_MC!T514)</f>
        <v>TCS-TGR</v>
      </c>
      <c r="F515" s="109">
        <f>IF(FN_MC!B514="","*",FN_MC!B514)</f>
        <v>46053</v>
      </c>
      <c r="G515" s="109" t="str">
        <f>IF(FN_MC!D514="","*",FN_MC!D514)</f>
        <v>ELSON (TF-526)</v>
      </c>
      <c r="H515" s="109" t="str">
        <f>IF(FN_MC!F514="","*",FN_MC!F514)</f>
        <v>PDM - SOLDA</v>
      </c>
      <c r="I515" s="109" t="str">
        <f>IF(FN_MC!H514="","*",FN_MC!H514)</f>
        <v>TMT1</v>
      </c>
      <c r="J515" s="109" t="str">
        <f>IF(FN_MC!I514="","*",FN_MC!I514)</f>
        <v>-</v>
      </c>
      <c r="K515" s="109" t="str">
        <f>IF(FN_MC!M514="","*",FN_MC!M514)</f>
        <v>TMT</v>
      </c>
      <c r="L515" s="303" t="str">
        <f>IF(FN_MC!N514="","*",FN_MC!N514)</f>
        <v>TMT1</v>
      </c>
      <c r="M515" s="110">
        <f>IF(FN_MC!J514="","*",FN_MC!J514)</f>
        <v>74</v>
      </c>
      <c r="N515" s="278">
        <f>IF(FN_MC!K514="","*",FN_MC!K514)</f>
        <v>403.13200000000001</v>
      </c>
      <c r="O515" s="278" t="str">
        <f>IF(FN_MC!L514="","*",FN_MC!L514)</f>
        <v>-</v>
      </c>
      <c r="P515" s="110"/>
      <c r="Q515" s="127">
        <f>IF(FN_MC!O514="","*",FN_MC!O514)</f>
        <v>0.375</v>
      </c>
      <c r="R515" s="127">
        <f>IF(FN_MC!P514="","*",FN_MC!P514)</f>
        <v>8.3333333333333329E-2</v>
      </c>
      <c r="S515" s="109" t="str">
        <f>IF(FN_MC!Q514="","*",CONCATENATE(FN_MC!Q514," ",FN_MC!R514))</f>
        <v>2 Nº DE SOLDA</v>
      </c>
      <c r="T515" s="109" t="str">
        <f>IF(FN_MC!V514="","*",FN_MC!V514)</f>
        <v>Elson</v>
      </c>
      <c r="U515" s="109" t="str">
        <f>IF(FN_MC!W514="","*",FN_MC!W514)</f>
        <v>Execução de solda</v>
      </c>
      <c r="V515" s="111">
        <f ca="1">_xlfn.XLOOKUP(G515&amp;$V$2,BS_CONTROLE[CHAVE],BS_CONTROLE[Quantidade_11],"-")</f>
        <v>0</v>
      </c>
      <c r="W515" s="111">
        <f ca="1">_xlfn.XLOOKUP(G515&amp;$W$2,BS_CONTROLE[CHAVE],BS_CONTROLE[Quantidade_11],"-")</f>
        <v>2</v>
      </c>
      <c r="X515" s="111">
        <f ca="1">_xlfn.XLOOKUP(G515&amp;$X$2,BS_CONTROLE[CHAVE],BS_CONTROLE[Quantidade_11],"-")</f>
        <v>2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03" t="str">
        <f>IF(FN_MC!N515="","*",FN_MC!N515)</f>
        <v>-</v>
      </c>
      <c r="M516" s="110" t="str">
        <f>IF(FN_MC!J515="","*",FN_MC!J515)</f>
        <v>*</v>
      </c>
      <c r="N516" s="278" t="str">
        <f>IF(FN_MC!K515="","*",FN_MC!K515)</f>
        <v>*</v>
      </c>
      <c r="O516" s="278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>
      <c r="A517" s="108" t="str">
        <f>IF(FN_MC!Y516="","*",FN_MC!Y516)</f>
        <v>OPORTUNIDADE</v>
      </c>
      <c r="B517" s="108" t="str">
        <f>IF(FN_MC!X516="","*",FN_MC!X516)</f>
        <v>Oportunidade</v>
      </c>
      <c r="C517" s="108" t="str">
        <f>IF(FN_MC!Z516="","*",FN_MC!Z516)</f>
        <v>*</v>
      </c>
      <c r="D517" s="109" t="str">
        <f>IF(FN_MC!S516="","*",FN_MC!S516)</f>
        <v>FERRONORTE</v>
      </c>
      <c r="E517" s="109" t="str">
        <f>IF(FN_MC!T516="","*",FN_MC!T516)</f>
        <v>TMI-TCS</v>
      </c>
      <c r="F517" s="109">
        <f>IF(FN_MC!B516="","*",FN_MC!B516)</f>
        <v>46053</v>
      </c>
      <c r="G517" s="109" t="str">
        <f>IF(FN_MC!D516="","*",FN_MC!D516)</f>
        <v>MARCOS (TF-520)</v>
      </c>
      <c r="H517" s="109" t="str">
        <f>IF(FN_MC!F516="","*",FN_MC!F516)</f>
        <v>PDM - SOLDA</v>
      </c>
      <c r="I517" s="109" t="str">
        <f>IF(FN_MC!H516="","*",FN_MC!H516)</f>
        <v>TVI239</v>
      </c>
      <c r="J517" s="109" t="str">
        <f>IF(FN_MC!I516="","*",FN_MC!I516)</f>
        <v>-</v>
      </c>
      <c r="K517" s="109" t="str">
        <f>IF(FN_MC!M516="","*",FN_MC!M516)</f>
        <v>TVI-TJA</v>
      </c>
      <c r="L517" s="303" t="str">
        <f>IF(FN_MC!N516="","*",FN_MC!N516)</f>
        <v>TVI239</v>
      </c>
      <c r="M517" s="110">
        <f>IF(FN_MC!J516="","*",FN_MC!J516)</f>
        <v>74</v>
      </c>
      <c r="N517" s="278">
        <f>IF(FN_MC!K516="","*",FN_MC!K516)</f>
        <v>234.5</v>
      </c>
      <c r="O517" s="278" t="str">
        <f>IF(FN_MC!L516="","*",FN_MC!L516)</f>
        <v>-</v>
      </c>
      <c r="P517" s="110"/>
      <c r="Q517" s="127">
        <f>IF(FN_MC!O516="","*",FN_MC!O516)</f>
        <v>0.375</v>
      </c>
      <c r="R517" s="127">
        <f>IF(FN_MC!P516="","*",FN_MC!P516)</f>
        <v>8.3333333333333329E-2</v>
      </c>
      <c r="S517" s="109" t="str">
        <f>IF(FN_MC!Q516="","*",CONCATENATE(FN_MC!Q516," ",FN_MC!R516))</f>
        <v>2 Nº DE SOLDA</v>
      </c>
      <c r="T517" s="109" t="str">
        <f>IF(FN_MC!V516="","*",FN_MC!V516)</f>
        <v>Herbert</v>
      </c>
      <c r="U517" s="109" t="str">
        <f>IF(FN_MC!W516="","*",FN_MC!W516)</f>
        <v>Execução de solda</v>
      </c>
      <c r="V517" s="111">
        <f ca="1">_xlfn.XLOOKUP(G517&amp;$V$2,BS_CONTROLE[CHAVE],BS_CONTROLE[Quantidade_11],"-")</f>
        <v>0</v>
      </c>
      <c r="W517" s="111" t="str">
        <f ca="1">_xlfn.XLOOKUP(G517&amp;$W$2,BS_CONTROLE[CHAVE],BS_CONTROLE[Quantidade_11],"-")</f>
        <v>-</v>
      </c>
      <c r="X517" s="111">
        <f ca="1">_xlfn.XLOOKUP(G517&amp;$X$2,BS_CONTROLE[CHAVE],BS_CONTROLE[Quantidade_11],"-")</f>
        <v>2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03" t="str">
        <f>IF(FN_MC!N517="","*",FN_MC!N517)</f>
        <v>-</v>
      </c>
      <c r="M518" s="110" t="str">
        <f>IF(FN_MC!J517="","*",FN_MC!J517)</f>
        <v>*</v>
      </c>
      <c r="N518" s="278" t="str">
        <f>IF(FN_MC!K517="","*",FN_MC!K517)</f>
        <v>*</v>
      </c>
      <c r="O518" s="278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>
      <c r="A519" s="108" t="str">
        <f>IF(FN_MC!Y518="","*",FN_MC!Y518)</f>
        <v>OPORTUNIDADE</v>
      </c>
      <c r="B519" s="108" t="str">
        <f>IF(FN_MC!X518="","*",FN_MC!X518)</f>
        <v>Oportunidade</v>
      </c>
      <c r="C519" s="108" t="str">
        <f>IF(FN_MC!Z518="","*",FN_MC!Z518)</f>
        <v>*</v>
      </c>
      <c r="D519" s="109" t="str">
        <f>IF(FN_MC!S518="","*",FN_MC!S518)</f>
        <v>FERRONORTE</v>
      </c>
      <c r="E519" s="109" t="str">
        <f>IF(FN_MC!T518="","*",FN_MC!T518)</f>
        <v>TMI-TCS</v>
      </c>
      <c r="F519" s="109">
        <f>IF(FN_MC!B518="","*",FN_MC!B518)</f>
        <v>46053</v>
      </c>
      <c r="G519" s="109" t="str">
        <f>IF(FN_MC!D518="","*",FN_MC!D518)</f>
        <v>A66</v>
      </c>
      <c r="H519" s="109" t="str">
        <f>IF(FN_MC!F518="","*",FN_MC!F518)</f>
        <v>INSPEÇÃO AUTO DE LINHA</v>
      </c>
      <c r="I519" s="109" t="str">
        <f>IF(FN_MC!H518="","*",FN_MC!H518)</f>
        <v>TMI</v>
      </c>
      <c r="J519" s="109" t="str">
        <f>IF(FN_MC!I518="","*",FN_MC!I518)</f>
        <v>TAP</v>
      </c>
      <c r="K519" s="109" t="str">
        <f>IF(FN_MC!M518="","*",FN_MC!M518)</f>
        <v>TMI-TAP</v>
      </c>
      <c r="L519" s="303" t="str">
        <f>IF(FN_MC!N518="","*",FN_MC!N518)</f>
        <v>TMITAP</v>
      </c>
      <c r="M519" s="110">
        <f>IF(FN_MC!J518="","*",FN_MC!J518)</f>
        <v>74</v>
      </c>
      <c r="N519" s="278">
        <f>IF(FN_MC!K518="","*",FN_MC!K518)</f>
        <v>1</v>
      </c>
      <c r="O519" s="278">
        <f>IF(FN_MC!L518="","*",FN_MC!L518)</f>
        <v>24.8</v>
      </c>
      <c r="P519" s="110"/>
      <c r="Q519" s="127">
        <f>IF(FN_MC!O518="","*",FN_MC!O518)</f>
        <v>0.33333333333333331</v>
      </c>
      <c r="R519" s="127">
        <f>IF(FN_MC!P518="","*",FN_MC!P518)</f>
        <v>4.1666666666666664E-2</v>
      </c>
      <c r="S519" s="109" t="str">
        <f>IF(FN_MC!Q518="","*",CONCATENATE(FN_MC!Q518," ",FN_MC!R518))</f>
        <v>1 BINÁRIO</v>
      </c>
      <c r="T519" s="109" t="str">
        <f>IF(FN_MC!V518="","*",FN_MC!V518)</f>
        <v>Herbert</v>
      </c>
      <c r="U519" s="109" t="str">
        <f>IF(FN_MC!W518="","*",FN_MC!W518)</f>
        <v>Inspeção de auto de linha - somente circulação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03" t="str">
        <f>IF(FN_MC!N519="","*",FN_MC!N519)</f>
        <v>-</v>
      </c>
      <c r="M520" s="110" t="str">
        <f>IF(FN_MC!J519="","*",FN_MC!J519)</f>
        <v>*</v>
      </c>
      <c r="N520" s="278" t="str">
        <f>IF(FN_MC!K519="","*",FN_MC!K519)</f>
        <v>*</v>
      </c>
      <c r="O520" s="278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03" t="str">
        <f>IF(FN_MC!N520="","*",FN_MC!N520)</f>
        <v>-</v>
      </c>
      <c r="M521" s="110" t="str">
        <f>IF(FN_MC!J520="","*",FN_MC!J520)</f>
        <v>*</v>
      </c>
      <c r="N521" s="278" t="str">
        <f>IF(FN_MC!K520="","*",FN_MC!K520)</f>
        <v>*</v>
      </c>
      <c r="O521" s="278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03" t="str">
        <f>IF(FN_MC!N521="","*",FN_MC!N521)</f>
        <v>-</v>
      </c>
      <c r="M522" s="110" t="str">
        <f>IF(FN_MC!J521="","*",FN_MC!J521)</f>
        <v>*</v>
      </c>
      <c r="N522" s="278" t="str">
        <f>IF(FN_MC!K521="","*",FN_MC!K521)</f>
        <v>*</v>
      </c>
      <c r="O522" s="278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03" t="str">
        <f>IF(FN_MC!N522="","*",FN_MC!N522)</f>
        <v>-</v>
      </c>
      <c r="M523" s="110" t="str">
        <f>IF(FN_MC!J522="","*",FN_MC!J522)</f>
        <v>*</v>
      </c>
      <c r="N523" s="278" t="str">
        <f>IF(FN_MC!K522="","*",FN_MC!K522)</f>
        <v>*</v>
      </c>
      <c r="O523" s="278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03" t="str">
        <f>IF(FN_MC!N523="","*",FN_MC!N523)</f>
        <v>-</v>
      </c>
      <c r="M524" s="110" t="str">
        <f>IF(FN_MC!J523="","*",FN_MC!J523)</f>
        <v>*</v>
      </c>
      <c r="N524" s="278" t="str">
        <f>IF(FN_MC!K523="","*",FN_MC!K523)</f>
        <v>*</v>
      </c>
      <c r="O524" s="278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03" t="str">
        <f>IF(FN_MC!N524="","*",FN_MC!N524)</f>
        <v>-</v>
      </c>
      <c r="M525" s="110" t="str">
        <f>IF(FN_MC!J524="","*",FN_MC!J524)</f>
        <v>*</v>
      </c>
      <c r="N525" s="278" t="str">
        <f>IF(FN_MC!K524="","*",FN_MC!K524)</f>
        <v>*</v>
      </c>
      <c r="O525" s="278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03" t="str">
        <f>IF(FN_MC!N525="","*",FN_MC!N525)</f>
        <v>-</v>
      </c>
      <c r="M526" s="110" t="str">
        <f>IF(FN_MC!J525="","*",FN_MC!J525)</f>
        <v>*</v>
      </c>
      <c r="N526" s="278" t="str">
        <f>IF(FN_MC!K525="","*",FN_MC!K525)</f>
        <v>*</v>
      </c>
      <c r="O526" s="278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03" t="str">
        <f>IF(FN_MC!N526="","*",FN_MC!N526)</f>
        <v>-</v>
      </c>
      <c r="M527" s="110" t="str">
        <f>IF(FN_MC!J526="","*",FN_MC!J526)</f>
        <v>*</v>
      </c>
      <c r="N527" s="278" t="str">
        <f>IF(FN_MC!K526="","*",FN_MC!K526)</f>
        <v>*</v>
      </c>
      <c r="O527" s="278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03" t="str">
        <f>IF(FN_MC!N527="","*",FN_MC!N527)</f>
        <v>-</v>
      </c>
      <c r="M528" s="110" t="str">
        <f>IF(FN_MC!J527="","*",FN_MC!J527)</f>
        <v>*</v>
      </c>
      <c r="N528" s="278" t="str">
        <f>IF(FN_MC!K527="","*",FN_MC!K527)</f>
        <v>*</v>
      </c>
      <c r="O528" s="278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03" t="str">
        <f>IF(FN_MC!N528="","*",FN_MC!N528)</f>
        <v>-</v>
      </c>
      <c r="M529" s="110" t="str">
        <f>IF(FN_MC!J528="","*",FN_MC!J528)</f>
        <v>*</v>
      </c>
      <c r="N529" s="278" t="str">
        <f>IF(FN_MC!K528="","*",FN_MC!K528)</f>
        <v>*</v>
      </c>
      <c r="O529" s="278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-</v>
      </c>
      <c r="E530" s="109" t="str">
        <f>IF(FN_MC!T571="","*",FN_MC!T571)</f>
        <v>-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-</v>
      </c>
      <c r="L530" s="303" t="str">
        <f>IF(FN_MC!N571="","*",FN_MC!N571)</f>
        <v>-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-</v>
      </c>
      <c r="E531" s="109" t="str">
        <f>IF(FN_MC!T572="","*",FN_MC!T572)</f>
        <v>-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-</v>
      </c>
      <c r="L531" s="303" t="str">
        <f>IF(FN_MC!N572="","*",FN_MC!N572)</f>
        <v>-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-</v>
      </c>
      <c r="E532" s="109" t="str">
        <f>IF(FN_MC!T573="","*",FN_MC!T573)</f>
        <v>-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-</v>
      </c>
      <c r="L532" s="303" t="str">
        <f>IF(FN_MC!N573="","*",FN_MC!N573)</f>
        <v>-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-</v>
      </c>
      <c r="E533" s="109" t="str">
        <f>IF(FN_MC!T574="","*",FN_MC!T574)</f>
        <v>-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-</v>
      </c>
      <c r="L533" s="303" t="str">
        <f>IF(FN_MC!N574="","*",FN_MC!N574)</f>
        <v>-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-</v>
      </c>
      <c r="E534" s="109" t="str">
        <f>IF(FN_MC!T575="","*",FN_MC!T575)</f>
        <v>-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-</v>
      </c>
      <c r="L534" s="303" t="str">
        <f>IF(FN_MC!N575="","*",FN_MC!N575)</f>
        <v>-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-</v>
      </c>
      <c r="E535" s="109" t="str">
        <f>IF(FN_MC!T576="","*",FN_MC!T576)</f>
        <v>-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-</v>
      </c>
      <c r="L535" s="303" t="str">
        <f>IF(FN_MC!N576="","*",FN_MC!N576)</f>
        <v>-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-</v>
      </c>
      <c r="E536" s="109" t="str">
        <f>IF(FN_MC!T577="","*",FN_MC!T577)</f>
        <v>-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-</v>
      </c>
      <c r="L536" s="303" t="str">
        <f>IF(FN_MC!N577="","*",FN_MC!N577)</f>
        <v>-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-</v>
      </c>
      <c r="E537" s="109" t="str">
        <f>IF(FN_MC!T578="","*",FN_MC!T578)</f>
        <v>-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-</v>
      </c>
      <c r="L537" s="303" t="str">
        <f>IF(FN_MC!N578="","*",FN_MC!N578)</f>
        <v>-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-</v>
      </c>
      <c r="E538" s="109" t="str">
        <f>IF(FN_MC!T579="","*",FN_MC!T579)</f>
        <v>-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-</v>
      </c>
      <c r="L538" s="303" t="str">
        <f>IF(FN_MC!N579="","*",FN_MC!N579)</f>
        <v>-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-</v>
      </c>
      <c r="E539" s="109" t="str">
        <f>IF(FN_MC!T580="","*",FN_MC!T580)</f>
        <v>-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-</v>
      </c>
      <c r="L539" s="303" t="str">
        <f>IF(FN_MC!N580="","*",FN_MC!N580)</f>
        <v>-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-</v>
      </c>
      <c r="E540" s="109" t="str">
        <f>IF(FN_MC!T581="","*",FN_MC!T581)</f>
        <v>-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-</v>
      </c>
      <c r="L540" s="303" t="str">
        <f>IF(FN_MC!N581="","*",FN_MC!N581)</f>
        <v>-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-</v>
      </c>
      <c r="E541" s="109" t="str">
        <f>IF(FN_MC!T582="","*",FN_MC!T582)</f>
        <v>-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-</v>
      </c>
      <c r="L541" s="303" t="str">
        <f>IF(FN_MC!N582="","*",FN_MC!N582)</f>
        <v>-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-</v>
      </c>
      <c r="E542" s="109" t="str">
        <f>IF(FN_MC!T583="","*",FN_MC!T583)</f>
        <v>-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-</v>
      </c>
      <c r="L542" s="303" t="str">
        <f>IF(FN_MC!N583="","*",FN_MC!N583)</f>
        <v>-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-</v>
      </c>
      <c r="E543" s="109" t="str">
        <f>IF(FN_MC!T584="","*",FN_MC!T584)</f>
        <v>-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-</v>
      </c>
      <c r="L543" s="303" t="str">
        <f>IF(FN_MC!N584="","*",FN_MC!N584)</f>
        <v>-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-</v>
      </c>
      <c r="E544" s="109" t="str">
        <f>IF(FN_MC!T585="","*",FN_MC!T585)</f>
        <v>-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-</v>
      </c>
      <c r="L544" s="303" t="str">
        <f>IF(FN_MC!N585="","*",FN_MC!N585)</f>
        <v>-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-</v>
      </c>
      <c r="E545" s="109" t="str">
        <f>IF(FN_MC!T586="","*",FN_MC!T586)</f>
        <v>-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-</v>
      </c>
      <c r="L545" s="303" t="str">
        <f>IF(FN_MC!N586="","*",FN_MC!N586)</f>
        <v>-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-</v>
      </c>
      <c r="E546" s="109" t="str">
        <f>IF(FN_MC!T587="","*",FN_MC!T587)</f>
        <v>-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-</v>
      </c>
      <c r="L546" s="303" t="str">
        <f>IF(FN_MC!N587="","*",FN_MC!N587)</f>
        <v>-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-</v>
      </c>
      <c r="E547" s="109" t="str">
        <f>IF(FN_MC!T588="","*",FN_MC!T588)</f>
        <v>-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-</v>
      </c>
      <c r="L547" s="303" t="str">
        <f>IF(FN_MC!N588="","*",FN_MC!N588)</f>
        <v>-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-</v>
      </c>
      <c r="E548" s="109" t="str">
        <f>IF(FN_MC!T589="","*",FN_MC!T589)</f>
        <v>-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-</v>
      </c>
      <c r="L548" s="303" t="str">
        <f>IF(FN_MC!N589="","*",FN_MC!N589)</f>
        <v>-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-</v>
      </c>
      <c r="E549" s="109" t="str">
        <f>IF(FN_MC!T590="","*",FN_MC!T590)</f>
        <v>-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-</v>
      </c>
      <c r="L549" s="303" t="str">
        <f>IF(FN_MC!N590="","*",FN_MC!N590)</f>
        <v>-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-</v>
      </c>
      <c r="E550" s="109" t="str">
        <f>IF(FN_MC!T591="","*",FN_MC!T591)</f>
        <v>-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-</v>
      </c>
      <c r="L550" s="303" t="str">
        <f>IF(FN_MC!N591="","*",FN_MC!N591)</f>
        <v>-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-</v>
      </c>
      <c r="E551" s="109" t="str">
        <f>IF(FN_MC!T592="","*",FN_MC!T592)</f>
        <v>-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-</v>
      </c>
      <c r="L551" s="303" t="str">
        <f>IF(FN_MC!N592="","*",FN_MC!N592)</f>
        <v>-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-</v>
      </c>
      <c r="E552" s="109" t="str">
        <f>IF(FN_MC!T593="","*",FN_MC!T593)</f>
        <v>-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-</v>
      </c>
      <c r="L552" s="303" t="str">
        <f>IF(FN_MC!N593="","*",FN_MC!N593)</f>
        <v>-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-</v>
      </c>
      <c r="E553" s="109" t="str">
        <f>IF(FN_MC!T594="","*",FN_MC!T594)</f>
        <v>-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-</v>
      </c>
      <c r="L553" s="303" t="str">
        <f>IF(FN_MC!N594="","*",FN_MC!N594)</f>
        <v>-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-</v>
      </c>
      <c r="E554" s="109" t="str">
        <f>IF(FN_MC!T595="","*",FN_MC!T595)</f>
        <v>-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-</v>
      </c>
      <c r="L554" s="303" t="str">
        <f>IF(FN_MC!N595="","*",FN_MC!N595)</f>
        <v>-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-</v>
      </c>
      <c r="E555" s="109" t="str">
        <f>IF(FN_MC!T596="","*",FN_MC!T596)</f>
        <v>-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-</v>
      </c>
      <c r="L555" s="303" t="str">
        <f>IF(FN_MC!N596="","*",FN_MC!N596)</f>
        <v>-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-</v>
      </c>
      <c r="E556" s="109" t="str">
        <f>IF(FN_MC!T597="","*",FN_MC!T597)</f>
        <v>-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-</v>
      </c>
      <c r="L556" s="303" t="str">
        <f>IF(FN_MC!N597="","*",FN_MC!N597)</f>
        <v>-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-</v>
      </c>
      <c r="E557" s="109" t="str">
        <f>IF(FN_MC!T598="","*",FN_MC!T598)</f>
        <v>-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-</v>
      </c>
      <c r="L557" s="303" t="str">
        <f>IF(FN_MC!N598="","*",FN_MC!N598)</f>
        <v>-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-</v>
      </c>
      <c r="E558" s="109" t="str">
        <f>IF(FN_MC!T599="","*",FN_MC!T599)</f>
        <v>-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-</v>
      </c>
      <c r="L558" s="303" t="str">
        <f>IF(FN_MC!N599="","*",FN_MC!N599)</f>
        <v>-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-</v>
      </c>
      <c r="E559" s="109" t="str">
        <f>IF(FN_MC!T600="","*",FN_MC!T600)</f>
        <v>-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-</v>
      </c>
      <c r="L559" s="303" t="str">
        <f>IF(FN_MC!N600="","*",FN_MC!N600)</f>
        <v>-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-</v>
      </c>
      <c r="E560" s="109" t="str">
        <f>IF(FN_MC!T601="","*",FN_MC!T601)</f>
        <v>-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-</v>
      </c>
      <c r="L560" s="303" t="str">
        <f>IF(FN_MC!N601="","*",FN_MC!N601)</f>
        <v>-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-</v>
      </c>
      <c r="E561" s="109" t="str">
        <f>IF(FN_MC!T602="","*",FN_MC!T602)</f>
        <v>-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-</v>
      </c>
      <c r="L561" s="303" t="str">
        <f>IF(FN_MC!N602="","*",FN_MC!N602)</f>
        <v>-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-</v>
      </c>
      <c r="E562" s="109" t="str">
        <f>IF(FN_MC!T603="","*",FN_MC!T603)</f>
        <v>-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-</v>
      </c>
      <c r="L562" s="303" t="str">
        <f>IF(FN_MC!N603="","*",FN_MC!N603)</f>
        <v>-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-</v>
      </c>
      <c r="E563" s="109" t="str">
        <f>IF(FN_MC!T604="","*",FN_MC!T604)</f>
        <v>-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-</v>
      </c>
      <c r="L563" s="303" t="str">
        <f>IF(FN_MC!N604="","*",FN_MC!N604)</f>
        <v>-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-</v>
      </c>
      <c r="E564" s="109" t="str">
        <f>IF(FN_MC!T605="","*",FN_MC!T605)</f>
        <v>-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-</v>
      </c>
      <c r="L564" s="303" t="str">
        <f>IF(FN_MC!N605="","*",FN_MC!N605)</f>
        <v>-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-</v>
      </c>
      <c r="E565" s="109" t="str">
        <f>IF(FN_MC!T606="","*",FN_MC!T606)</f>
        <v>-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-</v>
      </c>
      <c r="L565" s="303" t="str">
        <f>IF(FN_MC!N606="","*",FN_MC!N606)</f>
        <v>-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-</v>
      </c>
      <c r="E566" s="109" t="str">
        <f>IF(FN_MC!T607="","*",FN_MC!T607)</f>
        <v>-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-</v>
      </c>
      <c r="L566" s="303" t="str">
        <f>IF(FN_MC!N607="","*",FN_MC!N607)</f>
        <v>-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-</v>
      </c>
      <c r="E567" s="109" t="str">
        <f>IF(FN_MC!T608="","*",FN_MC!T608)</f>
        <v>-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-</v>
      </c>
      <c r="L567" s="303" t="str">
        <f>IF(FN_MC!N608="","*",FN_MC!N608)</f>
        <v>-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-</v>
      </c>
      <c r="E568" s="109" t="str">
        <f>IF(FN_MC!T609="","*",FN_MC!T609)</f>
        <v>-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-</v>
      </c>
      <c r="L568" s="303" t="str">
        <f>IF(FN_MC!N609="","*",FN_MC!N609)</f>
        <v>-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-</v>
      </c>
      <c r="E569" s="109" t="str">
        <f>IF(FN_MC!T610="","*",FN_MC!T610)</f>
        <v>-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-</v>
      </c>
      <c r="L569" s="303" t="str">
        <f>IF(FN_MC!N610="","*",FN_MC!N610)</f>
        <v>-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-</v>
      </c>
      <c r="E570" s="109" t="str">
        <f>IF(FN_MC!T611="","*",FN_MC!T611)</f>
        <v>-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-</v>
      </c>
      <c r="L570" s="303" t="str">
        <f>IF(FN_MC!N611="","*",FN_MC!N611)</f>
        <v>-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-</v>
      </c>
      <c r="E571" s="109" t="str">
        <f>IF(FN_MC!T612="","*",FN_MC!T612)</f>
        <v>-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-</v>
      </c>
      <c r="L571" s="303" t="str">
        <f>IF(FN_MC!N612="","*",FN_MC!N612)</f>
        <v>-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-</v>
      </c>
      <c r="E572" s="109" t="str">
        <f>IF(FN_MC!T613="","*",FN_MC!T613)</f>
        <v>-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-</v>
      </c>
      <c r="L572" s="303" t="str">
        <f>IF(FN_MC!N613="","*",FN_MC!N613)</f>
        <v>-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-</v>
      </c>
      <c r="E573" s="109" t="str">
        <f>IF(FN_MC!T614="","*",FN_MC!T614)</f>
        <v>-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-</v>
      </c>
      <c r="L573" s="303" t="str">
        <f>IF(FN_MC!N614="","*",FN_MC!N614)</f>
        <v>-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-</v>
      </c>
      <c r="E574" s="109" t="str">
        <f>IF(FN_MC!T615="","*",FN_MC!T615)</f>
        <v>-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-</v>
      </c>
      <c r="L574" s="303" t="str">
        <f>IF(FN_MC!N615="","*",FN_MC!N615)</f>
        <v>-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-</v>
      </c>
      <c r="E575" s="109" t="str">
        <f>IF(FN_MC!T616="","*",FN_MC!T616)</f>
        <v>-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-</v>
      </c>
      <c r="L575" s="303" t="str">
        <f>IF(FN_MC!N616="","*",FN_MC!N616)</f>
        <v>-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-</v>
      </c>
      <c r="E576" s="109" t="str">
        <f>IF(FN_MC!T617="","*",FN_MC!T617)</f>
        <v>-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-</v>
      </c>
      <c r="L576" s="303" t="str">
        <f>IF(FN_MC!N617="","*",FN_MC!N617)</f>
        <v>-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-</v>
      </c>
      <c r="E577" s="109" t="str">
        <f>IF(FN_MC!T618="","*",FN_MC!T618)</f>
        <v>-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-</v>
      </c>
      <c r="L577" s="303" t="str">
        <f>IF(FN_MC!N618="","*",FN_MC!N618)</f>
        <v>-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-</v>
      </c>
      <c r="E578" s="109" t="str">
        <f>IF(FN_MC!T619="","*",FN_MC!T619)</f>
        <v>-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-</v>
      </c>
      <c r="L578" s="303" t="str">
        <f>IF(FN_MC!N619="","*",FN_MC!N619)</f>
        <v>-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-</v>
      </c>
      <c r="E579" s="109" t="str">
        <f>IF(FN_MC!T620="","*",FN_MC!T620)</f>
        <v>-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-</v>
      </c>
      <c r="L579" s="303" t="str">
        <f>IF(FN_MC!N620="","*",FN_MC!N620)</f>
        <v>-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-</v>
      </c>
      <c r="E580" s="109" t="str">
        <f>IF(FN_MC!T621="","*",FN_MC!T621)</f>
        <v>-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-</v>
      </c>
      <c r="L580" s="303" t="str">
        <f>IF(FN_MC!N621="","*",FN_MC!N621)</f>
        <v>-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-</v>
      </c>
      <c r="E581" s="109" t="str">
        <f>IF(FN_MC!T622="","*",FN_MC!T622)</f>
        <v>-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-</v>
      </c>
      <c r="L581" s="303" t="str">
        <f>IF(FN_MC!N622="","*",FN_MC!N622)</f>
        <v>-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-</v>
      </c>
      <c r="E582" s="109" t="str">
        <f>IF(FN_MC!T623="","*",FN_MC!T623)</f>
        <v>-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-</v>
      </c>
      <c r="L582" s="303" t="str">
        <f>IF(FN_MC!N623="","*",FN_MC!N623)</f>
        <v>-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-</v>
      </c>
      <c r="E583" s="109" t="str">
        <f>IF(FN_MC!T624="","*",FN_MC!T624)</f>
        <v>-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-</v>
      </c>
      <c r="L583" s="303" t="str">
        <f>IF(FN_MC!N624="","*",FN_MC!N624)</f>
        <v>-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-</v>
      </c>
      <c r="E584" s="109" t="str">
        <f>IF(FN_MC!T625="","*",FN_MC!T625)</f>
        <v>-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-</v>
      </c>
      <c r="L584" s="303" t="str">
        <f>IF(FN_MC!N625="","*",FN_MC!N625)</f>
        <v>-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-</v>
      </c>
      <c r="E585" s="109" t="str">
        <f>IF(FN_MC!T626="","*",FN_MC!T626)</f>
        <v>-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-</v>
      </c>
      <c r="L585" s="303" t="str">
        <f>IF(FN_MC!N626="","*",FN_MC!N626)</f>
        <v>-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-</v>
      </c>
      <c r="E586" s="109" t="str">
        <f>IF(FN_MC!T627="","*",FN_MC!T627)</f>
        <v>-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-</v>
      </c>
      <c r="L586" s="303" t="str">
        <f>IF(FN_MC!N627="","*",FN_MC!N627)</f>
        <v>-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-</v>
      </c>
      <c r="E587" s="109" t="str">
        <f>IF(FN_MC!T628="","*",FN_MC!T628)</f>
        <v>-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-</v>
      </c>
      <c r="L587" s="303" t="str">
        <f>IF(FN_MC!N628="","*",FN_MC!N628)</f>
        <v>-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-</v>
      </c>
      <c r="E588" s="109" t="str">
        <f>IF(FN_MC!T629="","*",FN_MC!T629)</f>
        <v>-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-</v>
      </c>
      <c r="L588" s="303" t="str">
        <f>IF(FN_MC!N629="","*",FN_MC!N629)</f>
        <v>-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-</v>
      </c>
      <c r="E589" s="109" t="str">
        <f>IF(FN_MC!T630="","*",FN_MC!T630)</f>
        <v>-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-</v>
      </c>
      <c r="L589" s="303" t="str">
        <f>IF(FN_MC!N630="","*",FN_MC!N630)</f>
        <v>-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-</v>
      </c>
      <c r="E590" s="109" t="str">
        <f>IF(FN_MC!T631="","*",FN_MC!T631)</f>
        <v>-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-</v>
      </c>
      <c r="L590" s="303" t="str">
        <f>IF(FN_MC!N631="","*",FN_MC!N631)</f>
        <v>-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-</v>
      </c>
      <c r="E591" s="109" t="str">
        <f>IF(FN_MC!T632="","*",FN_MC!T632)</f>
        <v>-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-</v>
      </c>
      <c r="L591" s="303" t="str">
        <f>IF(FN_MC!N632="","*",FN_MC!N632)</f>
        <v>-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-</v>
      </c>
      <c r="E592" s="109" t="str">
        <f>IF(FN_MC!T633="","*",FN_MC!T633)</f>
        <v>-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-</v>
      </c>
      <c r="L592" s="303" t="str">
        <f>IF(FN_MC!N633="","*",FN_MC!N633)</f>
        <v>-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-</v>
      </c>
      <c r="E593" s="109" t="str">
        <f>IF(FN_MC!T634="","*",FN_MC!T634)</f>
        <v>-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-</v>
      </c>
      <c r="L593" s="303" t="str">
        <f>IF(FN_MC!N634="","*",FN_MC!N634)</f>
        <v>-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-</v>
      </c>
      <c r="E594" s="109" t="str">
        <f>IF(FN_MC!T635="","*",FN_MC!T635)</f>
        <v>-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-</v>
      </c>
      <c r="L594" s="303" t="str">
        <f>IF(FN_MC!N635="","*",FN_MC!N635)</f>
        <v>-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-</v>
      </c>
      <c r="E595" s="109" t="str">
        <f>IF(FN_MC!T636="","*",FN_MC!T636)</f>
        <v>-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-</v>
      </c>
      <c r="L595" s="303" t="str">
        <f>IF(FN_MC!N636="","*",FN_MC!N636)</f>
        <v>-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-</v>
      </c>
      <c r="E596" s="109" t="str">
        <f>IF(FN_MC!T637="","*",FN_MC!T637)</f>
        <v>-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-</v>
      </c>
      <c r="L596" s="303" t="str">
        <f>IF(FN_MC!N637="","*",FN_MC!N637)</f>
        <v>-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-</v>
      </c>
      <c r="E597" s="109" t="str">
        <f>IF(FN_MC!T638="","*",FN_MC!T638)</f>
        <v>-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-</v>
      </c>
      <c r="L597" s="303" t="str">
        <f>IF(FN_MC!N638="","*",FN_MC!N638)</f>
        <v>-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-</v>
      </c>
      <c r="E598" s="109" t="str">
        <f>IF(FN_MC!T639="","*",FN_MC!T639)</f>
        <v>-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-</v>
      </c>
      <c r="L598" s="303" t="str">
        <f>IF(FN_MC!N639="","*",FN_MC!N639)</f>
        <v>-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-</v>
      </c>
      <c r="E599" s="109" t="str">
        <f>IF(FN_MC!T640="","*",FN_MC!T640)</f>
        <v>-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-</v>
      </c>
      <c r="L599" s="303" t="str">
        <f>IF(FN_MC!N640="","*",FN_MC!N640)</f>
        <v>-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-</v>
      </c>
      <c r="E600" s="109" t="str">
        <f>IF(FN_MC!T641="","*",FN_MC!T641)</f>
        <v>-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-</v>
      </c>
      <c r="L600" s="303" t="str">
        <f>IF(FN_MC!N641="","*",FN_MC!N641)</f>
        <v>-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-</v>
      </c>
      <c r="E601" s="109" t="str">
        <f>IF(FN_MC!T642="","*",FN_MC!T642)</f>
        <v>-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-</v>
      </c>
      <c r="L601" s="303" t="str">
        <f>IF(FN_MC!N642="","*",FN_MC!N642)</f>
        <v>-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-</v>
      </c>
      <c r="E602" s="109" t="str">
        <f>IF(FN_MC!T643="","*",FN_MC!T643)</f>
        <v>-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-</v>
      </c>
      <c r="L602" s="303" t="str">
        <f>IF(FN_MC!N643="","*",FN_MC!N643)</f>
        <v>-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-</v>
      </c>
      <c r="E603" s="109" t="str">
        <f>IF(FN_MC!T644="","*",FN_MC!T644)</f>
        <v>-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-</v>
      </c>
      <c r="L603" s="303" t="str">
        <f>IF(FN_MC!N644="","*",FN_MC!N644)</f>
        <v>-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-</v>
      </c>
      <c r="E604" s="109" t="str">
        <f>IF(FN_MC!T645="","*",FN_MC!T645)</f>
        <v>-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-</v>
      </c>
      <c r="L604" s="303" t="str">
        <f>IF(FN_MC!N645="","*",FN_MC!N645)</f>
        <v>-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-</v>
      </c>
      <c r="E605" s="109" t="str">
        <f>IF(FN_MC!T646="","*",FN_MC!T646)</f>
        <v>-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-</v>
      </c>
      <c r="L605" s="303" t="str">
        <f>IF(FN_MC!N646="","*",FN_MC!N646)</f>
        <v>-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-</v>
      </c>
      <c r="E606" s="109" t="str">
        <f>IF(FN_MC!T647="","*",FN_MC!T647)</f>
        <v>-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-</v>
      </c>
      <c r="L606" s="303" t="str">
        <f>IF(FN_MC!N647="","*",FN_MC!N647)</f>
        <v>-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-</v>
      </c>
      <c r="E607" s="109" t="str">
        <f>IF(FN_MC!T648="","*",FN_MC!T648)</f>
        <v>-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-</v>
      </c>
      <c r="L607" s="303" t="str">
        <f>IF(FN_MC!N648="","*",FN_MC!N648)</f>
        <v>-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-</v>
      </c>
      <c r="E608" s="109" t="str">
        <f>IF(FN_MC!T649="","*",FN_MC!T649)</f>
        <v>-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-</v>
      </c>
      <c r="L608" s="303" t="str">
        <f>IF(FN_MC!N649="","*",FN_MC!N649)</f>
        <v>-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-</v>
      </c>
      <c r="E609" s="109" t="str">
        <f>IF(FN_MC!T650="","*",FN_MC!T650)</f>
        <v>-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-</v>
      </c>
      <c r="L609" s="303" t="str">
        <f>IF(FN_MC!N650="","*",FN_MC!N650)</f>
        <v>-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2013</v>
      </c>
    </row>
  </sheetData>
  <autoFilter ref="A2:Y2999" xr:uid="{D1126E52-FA3F-4EAC-A720-DDE9797BEFF6}">
    <filterColumn colId="5">
      <filters>
        <dateGroupItem year="2026" month="1" day="3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2014</v>
      </c>
      <c r="C2" s="95" t="s">
        <v>1164</v>
      </c>
      <c r="D2" s="95" t="s">
        <v>1166</v>
      </c>
      <c r="E2" s="95" t="s">
        <v>2015</v>
      </c>
      <c r="F2" s="95" t="s">
        <v>2016</v>
      </c>
      <c r="G2" s="95" t="s">
        <v>2017</v>
      </c>
      <c r="H2" s="95" t="s">
        <v>2018</v>
      </c>
      <c r="I2" s="95" t="s">
        <v>2019</v>
      </c>
      <c r="J2" s="95" t="s">
        <v>2020</v>
      </c>
      <c r="K2" s="130" t="s">
        <v>2021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OPORTUNIDADE</v>
      </c>
      <c r="C508" s="120">
        <f>IF(FN_MC!B510="","*",FN_MC!B510)</f>
        <v>46053</v>
      </c>
      <c r="D508" s="120" t="str">
        <f>IF(FN_MC!D510="","*",FN_MC!D510)</f>
        <v>W70</v>
      </c>
      <c r="E508" s="120" t="str">
        <f>IF(FN_MC!H510="","*",FN_MC!H510)</f>
        <v>TGR2</v>
      </c>
      <c r="F508" s="136" t="str">
        <f>IF(FN_MC!M510="","*",FN_MC!M510)</f>
        <v>TAL-TSF</v>
      </c>
      <c r="G508" s="120" t="str">
        <f>IF(FN_MC!I510="","*",FN_MC!I510)</f>
        <v>TGR2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OPORTUNIDADE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OPORTUNIDADE</v>
      </c>
      <c r="C510" s="120">
        <f>IF(FN_MC!B512="","*",FN_MC!B512)</f>
        <v>46053</v>
      </c>
      <c r="D510" s="120" t="str">
        <f>IF(FN_MC!D512="","*",FN_MC!D512)</f>
        <v>BRUNO (TF-525)</v>
      </c>
      <c r="E510" s="120" t="str">
        <f>IF(FN_MC!H512="","*",FN_MC!H512)</f>
        <v>539TRM</v>
      </c>
      <c r="F510" s="136" t="str">
        <f>IF(FN_MC!M512="","*",FN_MC!M512)</f>
        <v>TBE-TRM</v>
      </c>
      <c r="G510" s="120" t="str">
        <f>IF(FN_MC!I512="","*",FN_MC!I512)</f>
        <v>-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*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OPORTUNIDADE</v>
      </c>
      <c r="C512" s="120">
        <f>IF(FN_MC!B514="","*",FN_MC!B514)</f>
        <v>46053</v>
      </c>
      <c r="D512" s="120" t="str">
        <f>IF(FN_MC!D514="","*",FN_MC!D514)</f>
        <v>ELSON (TF-526)</v>
      </c>
      <c r="E512" s="120" t="str">
        <f>IF(FN_MC!H514="","*",FN_MC!H514)</f>
        <v>TMT1</v>
      </c>
      <c r="F512" s="136" t="str">
        <f>IF(FN_MC!M514="","*",FN_MC!M514)</f>
        <v>TMT</v>
      </c>
      <c r="G512" s="120" t="str">
        <f>IF(FN_MC!I514="","*",FN_MC!I514)</f>
        <v>-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OPORTUNIDADE</v>
      </c>
      <c r="C514" s="120">
        <f>IF(FN_MC!B516="","*",FN_MC!B516)</f>
        <v>46053</v>
      </c>
      <c r="D514" s="120" t="str">
        <f>IF(FN_MC!D516="","*",FN_MC!D516)</f>
        <v>MARCOS (TF-520)</v>
      </c>
      <c r="E514" s="120" t="str">
        <f>IF(FN_MC!H516="","*",FN_MC!H516)</f>
        <v>TVI239</v>
      </c>
      <c r="F514" s="136" t="str">
        <f>IF(FN_MC!M516="","*",FN_MC!M516)</f>
        <v>TVI-TJA</v>
      </c>
      <c r="G514" s="120" t="str">
        <f>IF(FN_MC!I516="","*",FN_MC!I516)</f>
        <v>-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OPORTUNIDADE</v>
      </c>
      <c r="C516" s="120">
        <f>IF(FN_MC!B518="","*",FN_MC!B518)</f>
        <v>46053</v>
      </c>
      <c r="D516" s="120" t="str">
        <f>IF(FN_MC!D518="","*",FN_MC!D518)</f>
        <v>A66</v>
      </c>
      <c r="E516" s="120" t="str">
        <f>IF(FN_MC!H518="","*",FN_MC!H518)</f>
        <v>TMI</v>
      </c>
      <c r="F516" s="136" t="str">
        <f>IF(FN_MC!M518="","*",FN_MC!M518)</f>
        <v>TMI-TAP</v>
      </c>
      <c r="G516" s="120" t="str">
        <f>IF(FN_MC!I518="","*",FN_MC!I518)</f>
        <v>TAP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ESCALA</v>
      </c>
      <c r="I530" s="120" t="str">
        <f>IF(FN_MC!AC532="","*",FN_MC!AC532)</f>
        <v>*</v>
      </c>
      <c r="J530" s="121">
        <f>IF(FN_MC!AA532="","*",FN_MC!AA532)</f>
        <v>1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-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-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-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-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-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-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-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-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-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-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-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-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-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-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-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-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-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-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-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-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-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-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-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-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-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-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-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-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-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-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-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-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-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-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-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-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-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-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-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-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-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-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-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-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-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-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-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-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-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-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-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-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-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-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-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-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-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-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-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-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-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-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-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-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-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-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-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-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-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-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-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-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-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-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-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-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-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-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-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-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-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-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-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-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-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-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-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-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-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-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-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-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-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-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-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-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-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-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-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-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-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-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-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-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-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-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-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-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-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-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-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-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-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-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-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-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-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-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-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-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-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-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-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-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-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-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-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-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-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-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-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-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-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-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-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-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-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-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-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-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-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-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-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-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-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-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-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-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-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-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-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-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-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-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-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-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-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-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-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-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-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-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-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-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-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-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-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600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86" t="s">
        <v>2022</v>
      </c>
      <c r="D5" s="387"/>
      <c r="E5" s="387"/>
      <c r="F5" s="387"/>
      <c r="G5" s="387"/>
      <c r="H5" s="387"/>
      <c r="I5" s="387"/>
      <c r="J5" s="388"/>
      <c r="K5" s="389" t="s">
        <v>2023</v>
      </c>
      <c r="L5" s="390"/>
      <c r="M5" s="390"/>
      <c r="N5" s="390"/>
      <c r="O5" s="391" t="s">
        <v>2024</v>
      </c>
      <c r="P5" s="392"/>
      <c r="Q5" s="393"/>
    </row>
    <row r="6" spans="1:17" s="93" customFormat="1" ht="15.75" customHeight="1">
      <c r="A6" s="87" t="s">
        <v>2011</v>
      </c>
      <c r="B6" s="94" t="s">
        <v>2010</v>
      </c>
      <c r="C6" s="95" t="s">
        <v>1179</v>
      </c>
      <c r="D6" s="96" t="s">
        <v>1180</v>
      </c>
      <c r="E6" s="95" t="s">
        <v>2025</v>
      </c>
      <c r="F6" s="95" t="s">
        <v>1170</v>
      </c>
      <c r="G6" s="95" t="s">
        <v>1174</v>
      </c>
      <c r="H6" s="148" t="s">
        <v>807</v>
      </c>
      <c r="I6" s="130" t="s">
        <v>1175</v>
      </c>
      <c r="J6" s="130" t="s">
        <v>1176</v>
      </c>
      <c r="K6" s="138" t="s">
        <v>1170</v>
      </c>
      <c r="L6" s="138" t="s">
        <v>2026</v>
      </c>
      <c r="M6" s="138" t="s">
        <v>807</v>
      </c>
      <c r="N6" s="139" t="s">
        <v>1174</v>
      </c>
      <c r="O6" s="233" t="s">
        <v>1217</v>
      </c>
      <c r="P6" s="152"/>
      <c r="Q6" s="182" t="s">
        <v>2027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>
        <f>IF(FN_MC!BH484="","*",FN_MC!BH484)</f>
        <v>0</v>
      </c>
      <c r="P578" s="90"/>
      <c r="Q578" s="144" t="str">
        <f>IF($A$2=1,IF(FN_MC!BJ484="","*",FN_MC!BJ484),IF(FN_MC!BK484="","*",FN_MC!BK484))</f>
        <v>RDC avariado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Oportunidade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>
        <f>IF(FN_MC!BH486="","*",FN_MC!BH486)</f>
        <v>1</v>
      </c>
      <c r="P580" s="90"/>
      <c r="Q580" s="144" t="str">
        <f>IF($A$2=1,IF(FN_MC!BJ486="","*",FN_MC!BJ486),IF(FN_MC!BK486="","*",FN_MC!BK486))</f>
        <v xml:space="preserve">MC1 09:35, sem oportunidade 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Oportunidade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>
        <f>IF(FN_MC!BH487="","*",FN_MC!BH487)</f>
        <v>0</v>
      </c>
      <c r="P582" s="90"/>
      <c r="Q582" s="144" t="str">
        <f>IF($A$2=1,IF(FN_MC!BJ487="","*",FN_MC!BJ487),IF(FN_MC!BK487="","*",FN_MC!BK487))</f>
        <v>Sem oportunidade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-</v>
      </c>
      <c r="D583" s="99" t="str">
        <f>IF(FN_MC!T532="","*",FN_MC!T532)</f>
        <v>-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-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-</v>
      </c>
      <c r="L583" s="140" t="str">
        <f>IF(FN_MC!AM532="","*",FN_MC!AM532)</f>
        <v>-</v>
      </c>
      <c r="M583" s="140" t="str">
        <f>IF(FN_MC!AP532="","*",FN_MC!AP532)</f>
        <v>-</v>
      </c>
      <c r="N583" s="140" t="str">
        <f>IF(FN_MC!AM532="","*",FN_MC!AM532)</f>
        <v>-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-</v>
      </c>
      <c r="D584" s="99" t="str">
        <f>IF(FN_MC!T533="","*",FN_MC!T533)</f>
        <v>-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-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-</v>
      </c>
      <c r="L584" s="140" t="str">
        <f>IF(FN_MC!AM533="","*",FN_MC!AM533)</f>
        <v>-</v>
      </c>
      <c r="M584" s="140" t="str">
        <f>IF(FN_MC!AP533="","*",FN_MC!AP533)</f>
        <v>-</v>
      </c>
      <c r="N584" s="140" t="str">
        <f>IF(FN_MC!AM533="","*",FN_MC!AM533)</f>
        <v>-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-</v>
      </c>
      <c r="D585" s="99" t="str">
        <f>IF(FN_MC!T534="","*",FN_MC!T534)</f>
        <v>-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-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-</v>
      </c>
      <c r="L585" s="140" t="str">
        <f>IF(FN_MC!AM534="","*",FN_MC!AM534)</f>
        <v>-</v>
      </c>
      <c r="M585" s="140" t="str">
        <f>IF(FN_MC!AP534="","*",FN_MC!AP534)</f>
        <v>-</v>
      </c>
      <c r="N585" s="140" t="str">
        <f>IF(FN_MC!AM534="","*",FN_MC!AM534)</f>
        <v>-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-</v>
      </c>
      <c r="D586" s="99" t="str">
        <f>IF(FN_MC!T535="","*",FN_MC!T535)</f>
        <v>-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-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-</v>
      </c>
      <c r="L586" s="140" t="str">
        <f>IF(FN_MC!AM535="","*",FN_MC!AM535)</f>
        <v>-</v>
      </c>
      <c r="M586" s="140" t="str">
        <f>IF(FN_MC!AP535="","*",FN_MC!AP535)</f>
        <v>-</v>
      </c>
      <c r="N586" s="140" t="str">
        <f>IF(FN_MC!AM535="","*",FN_MC!AM535)</f>
        <v>-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-</v>
      </c>
      <c r="D587" s="99" t="str">
        <f>IF(FN_MC!T536="","*",FN_MC!T536)</f>
        <v>-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-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-</v>
      </c>
      <c r="L587" s="140" t="str">
        <f>IF(FN_MC!AM536="","*",FN_MC!AM536)</f>
        <v>-</v>
      </c>
      <c r="M587" s="140" t="str">
        <f>IF(FN_MC!AP536="","*",FN_MC!AP536)</f>
        <v>-</v>
      </c>
      <c r="N587" s="140" t="str">
        <f>IF(FN_MC!AM536="","*",FN_MC!AM536)</f>
        <v>-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-</v>
      </c>
      <c r="D588" s="99" t="str">
        <f>IF(FN_MC!T537="","*",FN_MC!T537)</f>
        <v>-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-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-</v>
      </c>
      <c r="L588" s="140" t="str">
        <f>IF(FN_MC!AM537="","*",FN_MC!AM537)</f>
        <v>-</v>
      </c>
      <c r="M588" s="140" t="str">
        <f>IF(FN_MC!AP537="","*",FN_MC!AP537)</f>
        <v>-</v>
      </c>
      <c r="N588" s="140" t="str">
        <f>IF(FN_MC!AM537="","*",FN_MC!AM537)</f>
        <v>-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-</v>
      </c>
      <c r="D589" s="99" t="str">
        <f>IF(FN_MC!T538="","*",FN_MC!T538)</f>
        <v>-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-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-</v>
      </c>
      <c r="L589" s="140" t="str">
        <f>IF(FN_MC!AM538="","*",FN_MC!AM538)</f>
        <v>-</v>
      </c>
      <c r="M589" s="140" t="str">
        <f>IF(FN_MC!AP538="","*",FN_MC!AP538)</f>
        <v>-</v>
      </c>
      <c r="N589" s="140" t="str">
        <f>IF(FN_MC!AM538="","*",FN_MC!AM538)</f>
        <v>-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-</v>
      </c>
      <c r="D590" s="99" t="str">
        <f>IF(FN_MC!T539="","*",FN_MC!T539)</f>
        <v>-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-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-</v>
      </c>
      <c r="L590" s="140" t="str">
        <f>IF(FN_MC!AM539="","*",FN_MC!AM539)</f>
        <v>-</v>
      </c>
      <c r="M590" s="140" t="str">
        <f>IF(FN_MC!AP539="","*",FN_MC!AP539)</f>
        <v>-</v>
      </c>
      <c r="N590" s="140" t="str">
        <f>IF(FN_MC!AM539="","*",FN_MC!AM539)</f>
        <v>-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-</v>
      </c>
      <c r="D591" s="99" t="str">
        <f>IF(FN_MC!T540="","*",FN_MC!T540)</f>
        <v>-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-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-</v>
      </c>
      <c r="L591" s="140" t="str">
        <f>IF(FN_MC!AM540="","*",FN_MC!AM540)</f>
        <v>-</v>
      </c>
      <c r="M591" s="140" t="str">
        <f>IF(FN_MC!AP540="","*",FN_MC!AP540)</f>
        <v>-</v>
      </c>
      <c r="N591" s="140" t="str">
        <f>IF(FN_MC!AM540="","*",FN_MC!AM540)</f>
        <v>-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-</v>
      </c>
      <c r="D592" s="99" t="str">
        <f>IF(FN_MC!T541="","*",FN_MC!T541)</f>
        <v>-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-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-</v>
      </c>
      <c r="L592" s="140" t="str">
        <f>IF(FN_MC!AM541="","*",FN_MC!AM541)</f>
        <v>-</v>
      </c>
      <c r="M592" s="140" t="str">
        <f>IF(FN_MC!AP541="","*",FN_MC!AP541)</f>
        <v>-</v>
      </c>
      <c r="N592" s="140" t="str">
        <f>IF(FN_MC!AM541="","*",FN_MC!AM541)</f>
        <v>-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-</v>
      </c>
      <c r="D593" s="99" t="str">
        <f>IF(FN_MC!T542="","*",FN_MC!T542)</f>
        <v>-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-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-</v>
      </c>
      <c r="L593" s="140" t="str">
        <f>IF(FN_MC!AM542="","*",FN_MC!AM542)</f>
        <v>-</v>
      </c>
      <c r="M593" s="140" t="str">
        <f>IF(FN_MC!AP542="","*",FN_MC!AP542)</f>
        <v>-</v>
      </c>
      <c r="N593" s="140" t="str">
        <f>IF(FN_MC!AM542="","*",FN_MC!AM542)</f>
        <v>-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-</v>
      </c>
      <c r="D594" s="99" t="str">
        <f>IF(FN_MC!T543="","*",FN_MC!T543)</f>
        <v>-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-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-</v>
      </c>
      <c r="L594" s="140" t="str">
        <f>IF(FN_MC!AM543="","*",FN_MC!AM543)</f>
        <v>-</v>
      </c>
      <c r="M594" s="140" t="str">
        <f>IF(FN_MC!AP543="","*",FN_MC!AP543)</f>
        <v>-</v>
      </c>
      <c r="N594" s="140" t="str">
        <f>IF(FN_MC!AM543="","*",FN_MC!AM543)</f>
        <v>-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-</v>
      </c>
      <c r="D595" s="99" t="str">
        <f>IF(FN_MC!T544="","*",FN_MC!T544)</f>
        <v>-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-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-</v>
      </c>
      <c r="L595" s="140" t="str">
        <f>IF(FN_MC!AM544="","*",FN_MC!AM544)</f>
        <v>-</v>
      </c>
      <c r="M595" s="140" t="str">
        <f>IF(FN_MC!AP544="","*",FN_MC!AP544)</f>
        <v>-</v>
      </c>
      <c r="N595" s="140" t="str">
        <f>IF(FN_MC!AM544="","*",FN_MC!AM544)</f>
        <v>-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-</v>
      </c>
      <c r="D596" s="99" t="str">
        <f>IF(FN_MC!T545="","*",FN_MC!T545)</f>
        <v>-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-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-</v>
      </c>
      <c r="L596" s="140" t="str">
        <f>IF(FN_MC!AM545="","*",FN_MC!AM545)</f>
        <v>-</v>
      </c>
      <c r="M596" s="140" t="str">
        <f>IF(FN_MC!AP545="","*",FN_MC!AP545)</f>
        <v>-</v>
      </c>
      <c r="N596" s="140" t="str">
        <f>IF(FN_MC!AM545="","*",FN_MC!AM545)</f>
        <v>-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-</v>
      </c>
      <c r="D597" s="99" t="str">
        <f>IF(FN_MC!T546="","*",FN_MC!T546)</f>
        <v>-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-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-</v>
      </c>
      <c r="L597" s="140" t="str">
        <f>IF(FN_MC!AM546="","*",FN_MC!AM546)</f>
        <v>-</v>
      </c>
      <c r="M597" s="140" t="str">
        <f>IF(FN_MC!AP546="","*",FN_MC!AP546)</f>
        <v>-</v>
      </c>
      <c r="N597" s="140" t="str">
        <f>IF(FN_MC!AM546="","*",FN_MC!AM546)</f>
        <v>-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-</v>
      </c>
      <c r="D598" s="99" t="str">
        <f>IF(FN_MC!T547="","*",FN_MC!T547)</f>
        <v>-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-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-</v>
      </c>
      <c r="L598" s="140" t="str">
        <f>IF(FN_MC!AM547="","*",FN_MC!AM547)</f>
        <v>-</v>
      </c>
      <c r="M598" s="140" t="str">
        <f>IF(FN_MC!AP547="","*",FN_MC!AP547)</f>
        <v>-</v>
      </c>
      <c r="N598" s="140" t="str">
        <f>IF(FN_MC!AM547="","*",FN_MC!AM547)</f>
        <v>-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-</v>
      </c>
      <c r="D599" s="99" t="str">
        <f>IF(FN_MC!T548="","*",FN_MC!T548)</f>
        <v>-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-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-</v>
      </c>
      <c r="L599" s="140" t="str">
        <f>IF(FN_MC!AM548="","*",FN_MC!AM548)</f>
        <v>-</v>
      </c>
      <c r="M599" s="140" t="str">
        <f>IF(FN_MC!AP548="","*",FN_MC!AP548)</f>
        <v>-</v>
      </c>
      <c r="N599" s="140" t="str">
        <f>IF(FN_MC!AM548="","*",FN_MC!AM548)</f>
        <v>-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-</v>
      </c>
      <c r="D600" s="99" t="str">
        <f>IF(FN_MC!T549="","*",FN_MC!T549)</f>
        <v>-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-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-</v>
      </c>
      <c r="L600" s="140" t="str">
        <f>IF(FN_MC!AM549="","*",FN_MC!AM549)</f>
        <v>-</v>
      </c>
      <c r="M600" s="140" t="str">
        <f>IF(FN_MC!AP549="","*",FN_MC!AP549)</f>
        <v>-</v>
      </c>
      <c r="N600" s="140" t="str">
        <f>IF(FN_MC!AM549="","*",FN_MC!AM549)</f>
        <v>-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-</v>
      </c>
      <c r="D601" s="99" t="str">
        <f>IF(FN_MC!T550="","*",FN_MC!T550)</f>
        <v>-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-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-</v>
      </c>
      <c r="L601" s="140" t="str">
        <f>IF(FN_MC!AM550="","*",FN_MC!AM550)</f>
        <v>-</v>
      </c>
      <c r="M601" s="140" t="str">
        <f>IF(FN_MC!AP550="","*",FN_MC!AP550)</f>
        <v>-</v>
      </c>
      <c r="N601" s="140" t="str">
        <f>IF(FN_MC!AM550="","*",FN_MC!AM550)</f>
        <v>-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-</v>
      </c>
      <c r="D602" s="99" t="str">
        <f>IF(FN_MC!T551="","*",FN_MC!T551)</f>
        <v>-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-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-</v>
      </c>
      <c r="L602" s="140" t="str">
        <f>IF(FN_MC!AM551="","*",FN_MC!AM551)</f>
        <v>-</v>
      </c>
      <c r="M602" s="140" t="str">
        <f>IF(FN_MC!AP551="","*",FN_MC!AP551)</f>
        <v>-</v>
      </c>
      <c r="N602" s="140" t="str">
        <f>IF(FN_MC!AM551="","*",FN_MC!AM551)</f>
        <v>-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-</v>
      </c>
      <c r="D603" s="99" t="str">
        <f>IF(FN_MC!T552="","*",FN_MC!T552)</f>
        <v>-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-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-</v>
      </c>
      <c r="L603" s="140" t="str">
        <f>IF(FN_MC!AM552="","*",FN_MC!AM552)</f>
        <v>-</v>
      </c>
      <c r="M603" s="140" t="str">
        <f>IF(FN_MC!AP552="","*",FN_MC!AP552)</f>
        <v>-</v>
      </c>
      <c r="N603" s="140" t="str">
        <f>IF(FN_MC!AM552="","*",FN_MC!AM552)</f>
        <v>-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-</v>
      </c>
      <c r="D604" s="99" t="str">
        <f>IF(FN_MC!T553="","*",FN_MC!T553)</f>
        <v>-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-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-</v>
      </c>
      <c r="L604" s="140" t="str">
        <f>IF(FN_MC!AM553="","*",FN_MC!AM553)</f>
        <v>-</v>
      </c>
      <c r="M604" s="140" t="str">
        <f>IF(FN_MC!AP553="","*",FN_MC!AP553)</f>
        <v>-</v>
      </c>
      <c r="N604" s="140" t="str">
        <f>IF(FN_MC!AM553="","*",FN_MC!AM553)</f>
        <v>-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-</v>
      </c>
      <c r="D605" s="99" t="str">
        <f>IF(FN_MC!T554="","*",FN_MC!T554)</f>
        <v>-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-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-</v>
      </c>
      <c r="L605" s="140" t="str">
        <f>IF(FN_MC!AM554="","*",FN_MC!AM554)</f>
        <v>-</v>
      </c>
      <c r="M605" s="140" t="str">
        <f>IF(FN_MC!AP554="","*",FN_MC!AP554)</f>
        <v>-</v>
      </c>
      <c r="N605" s="140" t="str">
        <f>IF(FN_MC!AM554="","*",FN_MC!AM554)</f>
        <v>-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-</v>
      </c>
      <c r="D606" s="99" t="str">
        <f>IF(FN_MC!T555="","*",FN_MC!T555)</f>
        <v>-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-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-</v>
      </c>
      <c r="L606" s="140" t="str">
        <f>IF(FN_MC!AM555="","*",FN_MC!AM555)</f>
        <v>-</v>
      </c>
      <c r="M606" s="140" t="str">
        <f>IF(FN_MC!AP555="","*",FN_MC!AP555)</f>
        <v>-</v>
      </c>
      <c r="N606" s="140" t="str">
        <f>IF(FN_MC!AM555="","*",FN_MC!AM555)</f>
        <v>-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-</v>
      </c>
      <c r="D607" s="99" t="str">
        <f>IF(FN_MC!T556="","*",FN_MC!T556)</f>
        <v>-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-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-</v>
      </c>
      <c r="L607" s="140" t="str">
        <f>IF(FN_MC!AM556="","*",FN_MC!AM556)</f>
        <v>-</v>
      </c>
      <c r="M607" s="140" t="str">
        <f>IF(FN_MC!AP556="","*",FN_MC!AP556)</f>
        <v>-</v>
      </c>
      <c r="N607" s="140" t="str">
        <f>IF(FN_MC!AM556="","*",FN_MC!AM556)</f>
        <v>-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-</v>
      </c>
      <c r="D608" s="99" t="str">
        <f>IF(FN_MC!T557="","*",FN_MC!T557)</f>
        <v>-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-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-</v>
      </c>
      <c r="L608" s="140" t="str">
        <f>IF(FN_MC!AM557="","*",FN_MC!AM557)</f>
        <v>-</v>
      </c>
      <c r="M608" s="140" t="str">
        <f>IF(FN_MC!AP557="","*",FN_MC!AP557)</f>
        <v>-</v>
      </c>
      <c r="N608" s="140" t="str">
        <f>IF(FN_MC!AM557="","*",FN_MC!AM557)</f>
        <v>-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-</v>
      </c>
      <c r="D609" s="99" t="str">
        <f>IF(FN_MC!T558="","*",FN_MC!T558)</f>
        <v>-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-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-</v>
      </c>
      <c r="L609" s="140" t="str">
        <f>IF(FN_MC!AM558="","*",FN_MC!AM558)</f>
        <v>-</v>
      </c>
      <c r="M609" s="140" t="str">
        <f>IF(FN_MC!AP558="","*",FN_MC!AP558)</f>
        <v>-</v>
      </c>
      <c r="N609" s="140" t="str">
        <f>IF(FN_MC!AM558="","*",FN_MC!AM558)</f>
        <v>-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-</v>
      </c>
      <c r="D610" s="99" t="str">
        <f>IF(FN_MC!T559="","*",FN_MC!T559)</f>
        <v>-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-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-</v>
      </c>
      <c r="L610" s="140" t="str">
        <f>IF(FN_MC!AM559="","*",FN_MC!AM559)</f>
        <v>-</v>
      </c>
      <c r="M610" s="140" t="str">
        <f>IF(FN_MC!AP559="","*",FN_MC!AP559)</f>
        <v>-</v>
      </c>
      <c r="N610" s="140" t="str">
        <f>IF(FN_MC!AM559="","*",FN_MC!AM559)</f>
        <v>-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-</v>
      </c>
      <c r="D611" s="99" t="str">
        <f>IF(FN_MC!T560="","*",FN_MC!T560)</f>
        <v>-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-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-</v>
      </c>
      <c r="L611" s="140" t="str">
        <f>IF(FN_MC!AM560="","*",FN_MC!AM560)</f>
        <v>-</v>
      </c>
      <c r="M611" s="140" t="str">
        <f>IF(FN_MC!AP560="","*",FN_MC!AP560)</f>
        <v>-</v>
      </c>
      <c r="N611" s="140" t="str">
        <f>IF(FN_MC!AM560="","*",FN_MC!AM560)</f>
        <v>-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-</v>
      </c>
      <c r="D612" s="99" t="str">
        <f>IF(FN_MC!T561="","*",FN_MC!T561)</f>
        <v>-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-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-</v>
      </c>
      <c r="L612" s="140" t="str">
        <f>IF(FN_MC!AM561="","*",FN_MC!AM561)</f>
        <v>-</v>
      </c>
      <c r="M612" s="140" t="str">
        <f>IF(FN_MC!AP561="","*",FN_MC!AP561)</f>
        <v>-</v>
      </c>
      <c r="N612" s="140" t="str">
        <f>IF(FN_MC!AM561="","*",FN_MC!AM561)</f>
        <v>-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-</v>
      </c>
      <c r="D613" s="99" t="str">
        <f>IF(FN_MC!T562="","*",FN_MC!T562)</f>
        <v>-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-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-</v>
      </c>
      <c r="L613" s="140" t="str">
        <f>IF(FN_MC!AM562="","*",FN_MC!AM562)</f>
        <v>-</v>
      </c>
      <c r="M613" s="140" t="str">
        <f>IF(FN_MC!AP562="","*",FN_MC!AP562)</f>
        <v>-</v>
      </c>
      <c r="N613" s="140" t="str">
        <f>IF(FN_MC!AM562="","*",FN_MC!AM562)</f>
        <v>-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-</v>
      </c>
      <c r="D614" s="99" t="str">
        <f>IF(FN_MC!T563="","*",FN_MC!T563)</f>
        <v>-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-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-</v>
      </c>
      <c r="L614" s="140" t="str">
        <f>IF(FN_MC!AM563="","*",FN_MC!AM563)</f>
        <v>-</v>
      </c>
      <c r="M614" s="140" t="str">
        <f>IF(FN_MC!AP563="","*",FN_MC!AP563)</f>
        <v>-</v>
      </c>
      <c r="N614" s="140" t="str">
        <f>IF(FN_MC!AM563="","*",FN_MC!AM563)</f>
        <v>-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-</v>
      </c>
      <c r="D615" s="99" t="str">
        <f>IF(FN_MC!T564="","*",FN_MC!T564)</f>
        <v>-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-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-</v>
      </c>
      <c r="L615" s="140" t="str">
        <f>IF(FN_MC!AM564="","*",FN_MC!AM564)</f>
        <v>-</v>
      </c>
      <c r="M615" s="140" t="str">
        <f>IF(FN_MC!AP564="","*",FN_MC!AP564)</f>
        <v>-</v>
      </c>
      <c r="N615" s="140" t="str">
        <f>IF(FN_MC!AM564="","*",FN_MC!AM564)</f>
        <v>-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-</v>
      </c>
      <c r="D616" s="99" t="str">
        <f>IF(FN_MC!T565="","*",FN_MC!T565)</f>
        <v>-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-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-</v>
      </c>
      <c r="L616" s="140" t="str">
        <f>IF(FN_MC!AM565="","*",FN_MC!AM565)</f>
        <v>-</v>
      </c>
      <c r="M616" s="140" t="str">
        <f>IF(FN_MC!AP565="","*",FN_MC!AP565)</f>
        <v>-</v>
      </c>
      <c r="N616" s="140" t="str">
        <f>IF(FN_MC!AM565="","*",FN_MC!AM565)</f>
        <v>-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-</v>
      </c>
      <c r="D617" s="99" t="str">
        <f>IF(FN_MC!T566="","*",FN_MC!T566)</f>
        <v>-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-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-</v>
      </c>
      <c r="L617" s="140" t="str">
        <f>IF(FN_MC!AM566="","*",FN_MC!AM566)</f>
        <v>-</v>
      </c>
      <c r="M617" s="140" t="str">
        <f>IF(FN_MC!AP566="","*",FN_MC!AP566)</f>
        <v>-</v>
      </c>
      <c r="N617" s="140" t="str">
        <f>IF(FN_MC!AM566="","*",FN_MC!AM566)</f>
        <v>-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-</v>
      </c>
      <c r="D618" s="99" t="str">
        <f>IF(FN_MC!T567="","*",FN_MC!T567)</f>
        <v>-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-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-</v>
      </c>
      <c r="L618" s="140" t="str">
        <f>IF(FN_MC!AM567="","*",FN_MC!AM567)</f>
        <v>-</v>
      </c>
      <c r="M618" s="140" t="str">
        <f>IF(FN_MC!AP567="","*",FN_MC!AP567)</f>
        <v>-</v>
      </c>
      <c r="N618" s="140" t="str">
        <f>IF(FN_MC!AM567="","*",FN_MC!AM567)</f>
        <v>-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-</v>
      </c>
      <c r="D619" s="99" t="str">
        <f>IF(FN_MC!T568="","*",FN_MC!T568)</f>
        <v>-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-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-</v>
      </c>
      <c r="L619" s="140" t="str">
        <f>IF(FN_MC!AM568="","*",FN_MC!AM568)</f>
        <v>-</v>
      </c>
      <c r="M619" s="140" t="str">
        <f>IF(FN_MC!AP568="","*",FN_MC!AP568)</f>
        <v>-</v>
      </c>
      <c r="N619" s="140" t="str">
        <f>IF(FN_MC!AM568="","*",FN_MC!AM568)</f>
        <v>-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-</v>
      </c>
      <c r="D620" s="99" t="str">
        <f>IF(FN_MC!T569="","*",FN_MC!T569)</f>
        <v>-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-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-</v>
      </c>
      <c r="L620" s="140" t="str">
        <f>IF(FN_MC!AM569="","*",FN_MC!AM569)</f>
        <v>-</v>
      </c>
      <c r="M620" s="140" t="str">
        <f>IF(FN_MC!AP569="","*",FN_MC!AP569)</f>
        <v>-</v>
      </c>
      <c r="N620" s="140" t="str">
        <f>IF(FN_MC!AM569="","*",FN_MC!AM569)</f>
        <v>-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-</v>
      </c>
      <c r="D621" s="99" t="str">
        <f>IF(FN_MC!T570="","*",FN_MC!T570)</f>
        <v>-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-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-</v>
      </c>
      <c r="L621" s="140" t="str">
        <f>IF(FN_MC!AM570="","*",FN_MC!AM570)</f>
        <v>-</v>
      </c>
      <c r="M621" s="140" t="str">
        <f>IF(FN_MC!AP570="","*",FN_MC!AP570)</f>
        <v>-</v>
      </c>
      <c r="N621" s="140" t="str">
        <f>IF(FN_MC!AM570="","*",FN_MC!AM570)</f>
        <v>-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-</v>
      </c>
      <c r="D622" s="99" t="str">
        <f>IF(FN_MC!T571="","*",FN_MC!T571)</f>
        <v>-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-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-</v>
      </c>
      <c r="L622" s="140" t="str">
        <f>IF(FN_MC!AM571="","*",FN_MC!AM571)</f>
        <v>-</v>
      </c>
      <c r="M622" s="140" t="str">
        <f>IF(FN_MC!AP571="","*",FN_MC!AP571)</f>
        <v>-</v>
      </c>
      <c r="N622" s="140" t="str">
        <f>IF(FN_MC!AM571="","*",FN_MC!AM571)</f>
        <v>-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-</v>
      </c>
      <c r="D623" s="99" t="str">
        <f>IF(FN_MC!T572="","*",FN_MC!T572)</f>
        <v>-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-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-</v>
      </c>
      <c r="L623" s="140" t="str">
        <f>IF(FN_MC!AM572="","*",FN_MC!AM572)</f>
        <v>-</v>
      </c>
      <c r="M623" s="140" t="str">
        <f>IF(FN_MC!AP572="","*",FN_MC!AP572)</f>
        <v>-</v>
      </c>
      <c r="N623" s="140" t="str">
        <f>IF(FN_MC!AM572="","*",FN_MC!AM572)</f>
        <v>-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-</v>
      </c>
      <c r="D624" s="99" t="str">
        <f>IF(FN_MC!T573="","*",FN_MC!T573)</f>
        <v>-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-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-</v>
      </c>
      <c r="L624" s="140" t="str">
        <f>IF(FN_MC!AM573="","*",FN_MC!AM573)</f>
        <v>-</v>
      </c>
      <c r="M624" s="140" t="str">
        <f>IF(FN_MC!AP573="","*",FN_MC!AP573)</f>
        <v>-</v>
      </c>
      <c r="N624" s="140" t="str">
        <f>IF(FN_MC!AM573="","*",FN_MC!AM573)</f>
        <v>-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-</v>
      </c>
      <c r="D625" s="99" t="str">
        <f>IF(FN_MC!T574="","*",FN_MC!T574)</f>
        <v>-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-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-</v>
      </c>
      <c r="L625" s="140" t="str">
        <f>IF(FN_MC!AM574="","*",FN_MC!AM574)</f>
        <v>-</v>
      </c>
      <c r="M625" s="140" t="str">
        <f>IF(FN_MC!AP574="","*",FN_MC!AP574)</f>
        <v>-</v>
      </c>
      <c r="N625" s="140" t="str">
        <f>IF(FN_MC!AM574="","*",FN_MC!AM574)</f>
        <v>-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-</v>
      </c>
      <c r="D626" s="99" t="str">
        <f>IF(FN_MC!T575="","*",FN_MC!T575)</f>
        <v>-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-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-</v>
      </c>
      <c r="L626" s="140" t="str">
        <f>IF(FN_MC!AM575="","*",FN_MC!AM575)</f>
        <v>-</v>
      </c>
      <c r="M626" s="140" t="str">
        <f>IF(FN_MC!AP575="","*",FN_MC!AP575)</f>
        <v>-</v>
      </c>
      <c r="N626" s="140" t="str">
        <f>IF(FN_MC!AM575="","*",FN_MC!AM575)</f>
        <v>-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-</v>
      </c>
      <c r="D627" s="99" t="str">
        <f>IF(FN_MC!T576="","*",FN_MC!T576)</f>
        <v>-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-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-</v>
      </c>
      <c r="L627" s="140" t="str">
        <f>IF(FN_MC!AM576="","*",FN_MC!AM576)</f>
        <v>-</v>
      </c>
      <c r="M627" s="140" t="str">
        <f>IF(FN_MC!AP576="","*",FN_MC!AP576)</f>
        <v>-</v>
      </c>
      <c r="N627" s="140" t="str">
        <f>IF(FN_MC!AM576="","*",FN_MC!AM576)</f>
        <v>-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-</v>
      </c>
      <c r="D628" s="99" t="str">
        <f>IF(FN_MC!T577="","*",FN_MC!T577)</f>
        <v>-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-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-</v>
      </c>
      <c r="L628" s="140" t="str">
        <f>IF(FN_MC!AM577="","*",FN_MC!AM577)</f>
        <v>-</v>
      </c>
      <c r="M628" s="140" t="str">
        <f>IF(FN_MC!AP577="","*",FN_MC!AP577)</f>
        <v>-</v>
      </c>
      <c r="N628" s="140" t="str">
        <f>IF(FN_MC!AM577="","*",FN_MC!AM577)</f>
        <v>-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-</v>
      </c>
      <c r="D629" s="99" t="str">
        <f>IF(FN_MC!T578="","*",FN_MC!T578)</f>
        <v>-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-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-</v>
      </c>
      <c r="L629" s="140" t="str">
        <f>IF(FN_MC!AM578="","*",FN_MC!AM578)</f>
        <v>-</v>
      </c>
      <c r="M629" s="140" t="str">
        <f>IF(FN_MC!AP578="","*",FN_MC!AP578)</f>
        <v>-</v>
      </c>
      <c r="N629" s="140" t="str">
        <f>IF(FN_MC!AM578="","*",FN_MC!AM578)</f>
        <v>-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-</v>
      </c>
      <c r="D630" s="99" t="str">
        <f>IF(FN_MC!T579="","*",FN_MC!T579)</f>
        <v>-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-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-</v>
      </c>
      <c r="L630" s="140" t="str">
        <f>IF(FN_MC!AM579="","*",FN_MC!AM579)</f>
        <v>-</v>
      </c>
      <c r="M630" s="140" t="str">
        <f>IF(FN_MC!AP579="","*",FN_MC!AP579)</f>
        <v>-</v>
      </c>
      <c r="N630" s="140" t="str">
        <f>IF(FN_MC!AM579="","*",FN_MC!AM579)</f>
        <v>-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-</v>
      </c>
      <c r="D631" s="99" t="str">
        <f>IF(FN_MC!T580="","*",FN_MC!T580)</f>
        <v>-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-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-</v>
      </c>
      <c r="L631" s="140" t="str">
        <f>IF(FN_MC!AM580="","*",FN_MC!AM580)</f>
        <v>-</v>
      </c>
      <c r="M631" s="140" t="str">
        <f>IF(FN_MC!AP580="","*",FN_MC!AP580)</f>
        <v>-</v>
      </c>
      <c r="N631" s="140" t="str">
        <f>IF(FN_MC!AM580="","*",FN_MC!AM580)</f>
        <v>-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-</v>
      </c>
      <c r="D632" s="99" t="str">
        <f>IF(FN_MC!T581="","*",FN_MC!T581)</f>
        <v>-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-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-</v>
      </c>
      <c r="L632" s="140" t="str">
        <f>IF(FN_MC!AM581="","*",FN_MC!AM581)</f>
        <v>-</v>
      </c>
      <c r="M632" s="140" t="str">
        <f>IF(FN_MC!AP581="","*",FN_MC!AP581)</f>
        <v>-</v>
      </c>
      <c r="N632" s="140" t="str">
        <f>IF(FN_MC!AM581="","*",FN_MC!AM581)</f>
        <v>-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-</v>
      </c>
      <c r="D633" s="99" t="str">
        <f>IF(FN_MC!T582="","*",FN_MC!T582)</f>
        <v>-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-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-</v>
      </c>
      <c r="L633" s="140" t="str">
        <f>IF(FN_MC!AM582="","*",FN_MC!AM582)</f>
        <v>-</v>
      </c>
      <c r="M633" s="140" t="str">
        <f>IF(FN_MC!AP582="","*",FN_MC!AP582)</f>
        <v>-</v>
      </c>
      <c r="N633" s="140" t="str">
        <f>IF(FN_MC!AM582="","*",FN_MC!AM582)</f>
        <v>-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-</v>
      </c>
      <c r="D634" s="99" t="str">
        <f>IF(FN_MC!T583="","*",FN_MC!T583)</f>
        <v>-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-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-</v>
      </c>
      <c r="L634" s="140" t="str">
        <f>IF(FN_MC!AM583="","*",FN_MC!AM583)</f>
        <v>-</v>
      </c>
      <c r="M634" s="140" t="str">
        <f>IF(FN_MC!AP583="","*",FN_MC!AP583)</f>
        <v>-</v>
      </c>
      <c r="N634" s="140" t="str">
        <f>IF(FN_MC!AM583="","*",FN_MC!AM583)</f>
        <v>-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-</v>
      </c>
      <c r="D635" s="99" t="str">
        <f>IF(FN_MC!T584="","*",FN_MC!T584)</f>
        <v>-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-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-</v>
      </c>
      <c r="L635" s="140" t="str">
        <f>IF(FN_MC!AM584="","*",FN_MC!AM584)</f>
        <v>-</v>
      </c>
      <c r="M635" s="140" t="str">
        <f>IF(FN_MC!AP584="","*",FN_MC!AP584)</f>
        <v>-</v>
      </c>
      <c r="N635" s="140" t="str">
        <f>IF(FN_MC!AM584="","*",FN_MC!AM584)</f>
        <v>-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-</v>
      </c>
      <c r="D636" s="99" t="str">
        <f>IF(FN_MC!T585="","*",FN_MC!T585)</f>
        <v>-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-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-</v>
      </c>
      <c r="L636" s="140" t="str">
        <f>IF(FN_MC!AM585="","*",FN_MC!AM585)</f>
        <v>-</v>
      </c>
      <c r="M636" s="140" t="str">
        <f>IF(FN_MC!AP585="","*",FN_MC!AP585)</f>
        <v>-</v>
      </c>
      <c r="N636" s="140" t="str">
        <f>IF(FN_MC!AM585="","*",FN_MC!AM585)</f>
        <v>-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-</v>
      </c>
      <c r="D637" s="99" t="str">
        <f>IF(FN_MC!T586="","*",FN_MC!T586)</f>
        <v>-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-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-</v>
      </c>
      <c r="L637" s="140" t="str">
        <f>IF(FN_MC!AM586="","*",FN_MC!AM586)</f>
        <v>-</v>
      </c>
      <c r="M637" s="140" t="str">
        <f>IF(FN_MC!AP586="","*",FN_MC!AP586)</f>
        <v>-</v>
      </c>
      <c r="N637" s="140" t="str">
        <f>IF(FN_MC!AM586="","*",FN_MC!AM586)</f>
        <v>-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-</v>
      </c>
      <c r="D638" s="99" t="str">
        <f>IF(FN_MC!T587="","*",FN_MC!T587)</f>
        <v>-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-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-</v>
      </c>
      <c r="L638" s="140" t="str">
        <f>IF(FN_MC!AM587="","*",FN_MC!AM587)</f>
        <v>-</v>
      </c>
      <c r="M638" s="140" t="str">
        <f>IF(FN_MC!AP587="","*",FN_MC!AP587)</f>
        <v>-</v>
      </c>
      <c r="N638" s="140" t="str">
        <f>IF(FN_MC!AM587="","*",FN_MC!AM587)</f>
        <v>-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-</v>
      </c>
      <c r="D639" s="99" t="str">
        <f>IF(FN_MC!T588="","*",FN_MC!T588)</f>
        <v>-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-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-</v>
      </c>
      <c r="L639" s="140" t="str">
        <f>IF(FN_MC!AM588="","*",FN_MC!AM588)</f>
        <v>-</v>
      </c>
      <c r="M639" s="140" t="str">
        <f>IF(FN_MC!AP588="","*",FN_MC!AP588)</f>
        <v>-</v>
      </c>
      <c r="N639" s="140" t="str">
        <f>IF(FN_MC!AM588="","*",FN_MC!AM588)</f>
        <v>-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-</v>
      </c>
      <c r="D640" s="99" t="str">
        <f>IF(FN_MC!T589="","*",FN_MC!T589)</f>
        <v>-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-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-</v>
      </c>
      <c r="L640" s="140" t="str">
        <f>IF(FN_MC!AM589="","*",FN_MC!AM589)</f>
        <v>-</v>
      </c>
      <c r="M640" s="140" t="str">
        <f>IF(FN_MC!AP589="","*",FN_MC!AP589)</f>
        <v>-</v>
      </c>
      <c r="N640" s="140" t="str">
        <f>IF(FN_MC!AM589="","*",FN_MC!AM589)</f>
        <v>-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-</v>
      </c>
      <c r="D641" s="99" t="str">
        <f>IF(FN_MC!T590="","*",FN_MC!T590)</f>
        <v>-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-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-</v>
      </c>
      <c r="L641" s="140" t="str">
        <f>IF(FN_MC!AM590="","*",FN_MC!AM590)</f>
        <v>-</v>
      </c>
      <c r="M641" s="140" t="str">
        <f>IF(FN_MC!AP590="","*",FN_MC!AP590)</f>
        <v>-</v>
      </c>
      <c r="N641" s="140" t="str">
        <f>IF(FN_MC!AM590="","*",FN_MC!AM590)</f>
        <v>-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-</v>
      </c>
      <c r="D642" s="99" t="str">
        <f>IF(FN_MC!T591="","*",FN_MC!T591)</f>
        <v>-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-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-</v>
      </c>
      <c r="L642" s="140" t="str">
        <f>IF(FN_MC!AM591="","*",FN_MC!AM591)</f>
        <v>-</v>
      </c>
      <c r="M642" s="140" t="str">
        <f>IF(FN_MC!AP591="","*",FN_MC!AP591)</f>
        <v>-</v>
      </c>
      <c r="N642" s="140" t="str">
        <f>IF(FN_MC!AM591="","*",FN_MC!AM591)</f>
        <v>-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-</v>
      </c>
      <c r="D643" s="99" t="str">
        <f>IF(FN_MC!T592="","*",FN_MC!T592)</f>
        <v>-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-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-</v>
      </c>
      <c r="L643" s="140" t="str">
        <f>IF(FN_MC!AM592="","*",FN_MC!AM592)</f>
        <v>-</v>
      </c>
      <c r="M643" s="140" t="str">
        <f>IF(FN_MC!AP592="","*",FN_MC!AP592)</f>
        <v>-</v>
      </c>
      <c r="N643" s="140" t="str">
        <f>IF(FN_MC!AM592="","*",FN_MC!AM592)</f>
        <v>-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-</v>
      </c>
      <c r="D644" s="99" t="str">
        <f>IF(FN_MC!T593="","*",FN_MC!T593)</f>
        <v>-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-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-</v>
      </c>
      <c r="L644" s="140" t="str">
        <f>IF(FN_MC!AM593="","*",FN_MC!AM593)</f>
        <v>-</v>
      </c>
      <c r="M644" s="140" t="str">
        <f>IF(FN_MC!AP593="","*",FN_MC!AP593)</f>
        <v>-</v>
      </c>
      <c r="N644" s="140" t="str">
        <f>IF(FN_MC!AM593="","*",FN_MC!AM593)</f>
        <v>-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-</v>
      </c>
      <c r="D645" s="99" t="str">
        <f>IF(FN_MC!T594="","*",FN_MC!T594)</f>
        <v>-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-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-</v>
      </c>
      <c r="L645" s="140" t="str">
        <f>IF(FN_MC!AM594="","*",FN_MC!AM594)</f>
        <v>-</v>
      </c>
      <c r="M645" s="140" t="str">
        <f>IF(FN_MC!AP594="","*",FN_MC!AP594)</f>
        <v>-</v>
      </c>
      <c r="N645" s="140" t="str">
        <f>IF(FN_MC!AM594="","*",FN_MC!AM594)</f>
        <v>-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-</v>
      </c>
      <c r="D646" s="99" t="str">
        <f>IF(FN_MC!T595="","*",FN_MC!T595)</f>
        <v>-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-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-</v>
      </c>
      <c r="L646" s="140" t="str">
        <f>IF(FN_MC!AM595="","*",FN_MC!AM595)</f>
        <v>-</v>
      </c>
      <c r="M646" s="140" t="str">
        <f>IF(FN_MC!AP595="","*",FN_MC!AP595)</f>
        <v>-</v>
      </c>
      <c r="N646" s="140" t="str">
        <f>IF(FN_MC!AM595="","*",FN_MC!AM595)</f>
        <v>-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-</v>
      </c>
      <c r="D647" s="99" t="str">
        <f>IF(FN_MC!T596="","*",FN_MC!T596)</f>
        <v>-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-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-</v>
      </c>
      <c r="L647" s="140" t="str">
        <f>IF(FN_MC!AM596="","*",FN_MC!AM596)</f>
        <v>-</v>
      </c>
      <c r="M647" s="140" t="str">
        <f>IF(FN_MC!AP596="","*",FN_MC!AP596)</f>
        <v>-</v>
      </c>
      <c r="N647" s="140" t="str">
        <f>IF(FN_MC!AM596="","*",FN_MC!AM596)</f>
        <v>-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-</v>
      </c>
      <c r="D648" s="99" t="str">
        <f>IF(FN_MC!T597="","*",FN_MC!T597)</f>
        <v>-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-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-</v>
      </c>
      <c r="L648" s="140" t="str">
        <f>IF(FN_MC!AM597="","*",FN_MC!AM597)</f>
        <v>-</v>
      </c>
      <c r="M648" s="140" t="str">
        <f>IF(FN_MC!AP597="","*",FN_MC!AP597)</f>
        <v>-</v>
      </c>
      <c r="N648" s="140" t="str">
        <f>IF(FN_MC!AM597="","*",FN_MC!AM597)</f>
        <v>-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-</v>
      </c>
      <c r="D649" s="99" t="str">
        <f>IF(FN_MC!T598="","*",FN_MC!T598)</f>
        <v>-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-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-</v>
      </c>
      <c r="L649" s="140" t="str">
        <f>IF(FN_MC!AM598="","*",FN_MC!AM598)</f>
        <v>-</v>
      </c>
      <c r="M649" s="140" t="str">
        <f>IF(FN_MC!AP598="","*",FN_MC!AP598)</f>
        <v>-</v>
      </c>
      <c r="N649" s="140" t="str">
        <f>IF(FN_MC!AM598="","*",FN_MC!AM598)</f>
        <v>-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-</v>
      </c>
      <c r="D650" s="99" t="str">
        <f>IF(FN_MC!T599="","*",FN_MC!T599)</f>
        <v>-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-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-</v>
      </c>
      <c r="L650" s="140" t="str">
        <f>IF(FN_MC!AM599="","*",FN_MC!AM599)</f>
        <v>-</v>
      </c>
      <c r="M650" s="140" t="str">
        <f>IF(FN_MC!AP599="","*",FN_MC!AP599)</f>
        <v>-</v>
      </c>
      <c r="N650" s="140" t="str">
        <f>IF(FN_MC!AM599="","*",FN_MC!AM599)</f>
        <v>-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-</v>
      </c>
      <c r="D651" s="99" t="str">
        <f>IF(FN_MC!T600="","*",FN_MC!T600)</f>
        <v>-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-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-</v>
      </c>
      <c r="L651" s="140" t="str">
        <f>IF(FN_MC!AM600="","*",FN_MC!AM600)</f>
        <v>-</v>
      </c>
      <c r="M651" s="140" t="str">
        <f>IF(FN_MC!AP600="","*",FN_MC!AP600)</f>
        <v>-</v>
      </c>
      <c r="N651" s="140" t="str">
        <f>IF(FN_MC!AM600="","*",FN_MC!AM600)</f>
        <v>-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-</v>
      </c>
      <c r="D652" s="99" t="str">
        <f>IF(FN_MC!T601="","*",FN_MC!T601)</f>
        <v>-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-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-</v>
      </c>
      <c r="L652" s="140" t="str">
        <f>IF(FN_MC!AM601="","*",FN_MC!AM601)</f>
        <v>-</v>
      </c>
      <c r="M652" s="140" t="str">
        <f>IF(FN_MC!AP601="","*",FN_MC!AP601)</f>
        <v>-</v>
      </c>
      <c r="N652" s="140" t="str">
        <f>IF(FN_MC!AM601="","*",FN_MC!AM601)</f>
        <v>-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-</v>
      </c>
      <c r="D653" s="99" t="str">
        <f>IF(FN_MC!T602="","*",FN_MC!T602)</f>
        <v>-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-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-</v>
      </c>
      <c r="L653" s="140" t="str">
        <f>IF(FN_MC!AM602="","*",FN_MC!AM602)</f>
        <v>-</v>
      </c>
      <c r="M653" s="140" t="str">
        <f>IF(FN_MC!AP602="","*",FN_MC!AP602)</f>
        <v>-</v>
      </c>
      <c r="N653" s="140" t="str">
        <f>IF(FN_MC!AM602="","*",FN_MC!AM602)</f>
        <v>-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-</v>
      </c>
      <c r="D654" s="99" t="str">
        <f>IF(FN_MC!T603="","*",FN_MC!T603)</f>
        <v>-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-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-</v>
      </c>
      <c r="L654" s="140" t="str">
        <f>IF(FN_MC!AM603="","*",FN_MC!AM603)</f>
        <v>-</v>
      </c>
      <c r="M654" s="140" t="str">
        <f>IF(FN_MC!AP603="","*",FN_MC!AP603)</f>
        <v>-</v>
      </c>
      <c r="N654" s="140" t="str">
        <f>IF(FN_MC!AM603="","*",FN_MC!AM603)</f>
        <v>-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-</v>
      </c>
      <c r="D655" s="99" t="str">
        <f>IF(FN_MC!T604="","*",FN_MC!T604)</f>
        <v>-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-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-</v>
      </c>
      <c r="L655" s="140" t="str">
        <f>IF(FN_MC!AM604="","*",FN_MC!AM604)</f>
        <v>-</v>
      </c>
      <c r="M655" s="140" t="str">
        <f>IF(FN_MC!AP604="","*",FN_MC!AP604)</f>
        <v>-</v>
      </c>
      <c r="N655" s="140" t="str">
        <f>IF(FN_MC!AM604="","*",FN_MC!AM604)</f>
        <v>-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-</v>
      </c>
      <c r="D656" s="99" t="str">
        <f>IF(FN_MC!T605="","*",FN_MC!T605)</f>
        <v>-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-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-</v>
      </c>
      <c r="L656" s="140" t="str">
        <f>IF(FN_MC!AM605="","*",FN_MC!AM605)</f>
        <v>-</v>
      </c>
      <c r="M656" s="140" t="str">
        <f>IF(FN_MC!AP605="","*",FN_MC!AP605)</f>
        <v>-</v>
      </c>
      <c r="N656" s="140" t="str">
        <f>IF(FN_MC!AM605="","*",FN_MC!AM605)</f>
        <v>-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-</v>
      </c>
      <c r="D657" s="99" t="str">
        <f>IF(FN_MC!T606="","*",FN_MC!T606)</f>
        <v>-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-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-</v>
      </c>
      <c r="L657" s="140" t="str">
        <f>IF(FN_MC!AM606="","*",FN_MC!AM606)</f>
        <v>-</v>
      </c>
      <c r="M657" s="140" t="str">
        <f>IF(FN_MC!AP606="","*",FN_MC!AP606)</f>
        <v>-</v>
      </c>
      <c r="N657" s="140" t="str">
        <f>IF(FN_MC!AM606="","*",FN_MC!AM606)</f>
        <v>-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-</v>
      </c>
      <c r="D658" s="99" t="str">
        <f>IF(FN_MC!T607="","*",FN_MC!T607)</f>
        <v>-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-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-</v>
      </c>
      <c r="L658" s="140" t="str">
        <f>IF(FN_MC!AM607="","*",FN_MC!AM607)</f>
        <v>-</v>
      </c>
      <c r="M658" s="140" t="str">
        <f>IF(FN_MC!AP607="","*",FN_MC!AP607)</f>
        <v>-</v>
      </c>
      <c r="N658" s="140" t="str">
        <f>IF(FN_MC!AM607="","*",FN_MC!AM607)</f>
        <v>-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-</v>
      </c>
      <c r="D659" s="99" t="str">
        <f>IF(FN_MC!T608="","*",FN_MC!T608)</f>
        <v>-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-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-</v>
      </c>
      <c r="L659" s="140" t="str">
        <f>IF(FN_MC!AM608="","*",FN_MC!AM608)</f>
        <v>-</v>
      </c>
      <c r="M659" s="140" t="str">
        <f>IF(FN_MC!AP608="","*",FN_MC!AP608)</f>
        <v>-</v>
      </c>
      <c r="N659" s="140" t="str">
        <f>IF(FN_MC!AM608="","*",FN_MC!AM608)</f>
        <v>-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-</v>
      </c>
      <c r="D660" s="99" t="str">
        <f>IF(FN_MC!T609="","*",FN_MC!T609)</f>
        <v>-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-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-</v>
      </c>
      <c r="L660" s="140" t="str">
        <f>IF(FN_MC!AM609="","*",FN_MC!AM609)</f>
        <v>-</v>
      </c>
      <c r="M660" s="140" t="str">
        <f>IF(FN_MC!AP609="","*",FN_MC!AP609)</f>
        <v>-</v>
      </c>
      <c r="N660" s="140" t="str">
        <f>IF(FN_MC!AM609="","*",FN_MC!AM609)</f>
        <v>-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-</v>
      </c>
      <c r="D661" s="99" t="str">
        <f>IF(FN_MC!T610="","*",FN_MC!T610)</f>
        <v>-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-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-</v>
      </c>
      <c r="L661" s="140" t="str">
        <f>IF(FN_MC!AM610="","*",FN_MC!AM610)</f>
        <v>-</v>
      </c>
      <c r="M661" s="140" t="str">
        <f>IF(FN_MC!AP610="","*",FN_MC!AP610)</f>
        <v>-</v>
      </c>
      <c r="N661" s="140" t="str">
        <f>IF(FN_MC!AM610="","*",FN_MC!AM610)</f>
        <v>-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-</v>
      </c>
      <c r="D662" s="99" t="str">
        <f>IF(FN_MC!T611="","*",FN_MC!T611)</f>
        <v>-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-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-</v>
      </c>
      <c r="L662" s="140" t="str">
        <f>IF(FN_MC!AM611="","*",FN_MC!AM611)</f>
        <v>-</v>
      </c>
      <c r="M662" s="140" t="str">
        <f>IF(FN_MC!AP611="","*",FN_MC!AP611)</f>
        <v>-</v>
      </c>
      <c r="N662" s="140" t="str">
        <f>IF(FN_MC!AM611="","*",FN_MC!AM611)</f>
        <v>-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-</v>
      </c>
      <c r="D663" s="99" t="str">
        <f>IF(FN_MC!T612="","*",FN_MC!T612)</f>
        <v>-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-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-</v>
      </c>
      <c r="L663" s="140" t="str">
        <f>IF(FN_MC!AM612="","*",FN_MC!AM612)</f>
        <v>-</v>
      </c>
      <c r="M663" s="140" t="str">
        <f>IF(FN_MC!AP612="","*",FN_MC!AP612)</f>
        <v>-</v>
      </c>
      <c r="N663" s="140" t="str">
        <f>IF(FN_MC!AM612="","*",FN_MC!AM612)</f>
        <v>-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-</v>
      </c>
      <c r="D664" s="99" t="str">
        <f>IF(FN_MC!T613="","*",FN_MC!T613)</f>
        <v>-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-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-</v>
      </c>
      <c r="L664" s="140" t="str">
        <f>IF(FN_MC!AM613="","*",FN_MC!AM613)</f>
        <v>-</v>
      </c>
      <c r="M664" s="140" t="str">
        <f>IF(FN_MC!AP613="","*",FN_MC!AP613)</f>
        <v>-</v>
      </c>
      <c r="N664" s="140" t="str">
        <f>IF(FN_MC!AM613="","*",FN_MC!AM613)</f>
        <v>-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-</v>
      </c>
      <c r="D665" s="99" t="str">
        <f>IF(FN_MC!T614="","*",FN_MC!T614)</f>
        <v>-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-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-</v>
      </c>
      <c r="L665" s="140" t="str">
        <f>IF(FN_MC!AM614="","*",FN_MC!AM614)</f>
        <v>-</v>
      </c>
      <c r="M665" s="140" t="str">
        <f>IF(FN_MC!AP614="","*",FN_MC!AP614)</f>
        <v>-</v>
      </c>
      <c r="N665" s="140" t="str">
        <f>IF(FN_MC!AM614="","*",FN_MC!AM614)</f>
        <v>-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-</v>
      </c>
      <c r="D666" s="99" t="str">
        <f>IF(FN_MC!T615="","*",FN_MC!T615)</f>
        <v>-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-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-</v>
      </c>
      <c r="L666" s="140" t="str">
        <f>IF(FN_MC!AM615="","*",FN_MC!AM615)</f>
        <v>-</v>
      </c>
      <c r="M666" s="140" t="str">
        <f>IF(FN_MC!AP615="","*",FN_MC!AP615)</f>
        <v>-</v>
      </c>
      <c r="N666" s="140" t="str">
        <f>IF(FN_MC!AM615="","*",FN_MC!AM615)</f>
        <v>-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-</v>
      </c>
      <c r="D667" s="99" t="str">
        <f>IF(FN_MC!T616="","*",FN_MC!T616)</f>
        <v>-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-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-</v>
      </c>
      <c r="L667" s="140" t="str">
        <f>IF(FN_MC!AM616="","*",FN_MC!AM616)</f>
        <v>-</v>
      </c>
      <c r="M667" s="140" t="str">
        <f>IF(FN_MC!AP616="","*",FN_MC!AP616)</f>
        <v>-</v>
      </c>
      <c r="N667" s="140" t="str">
        <f>IF(FN_MC!AM616="","*",FN_MC!AM616)</f>
        <v>-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-</v>
      </c>
      <c r="D668" s="99" t="str">
        <f>IF(FN_MC!T617="","*",FN_MC!T617)</f>
        <v>-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-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-</v>
      </c>
      <c r="L668" s="140" t="str">
        <f>IF(FN_MC!AM617="","*",FN_MC!AM617)</f>
        <v>-</v>
      </c>
      <c r="M668" s="140" t="str">
        <f>IF(FN_MC!AP617="","*",FN_MC!AP617)</f>
        <v>-</v>
      </c>
      <c r="N668" s="140" t="str">
        <f>IF(FN_MC!AM617="","*",FN_MC!AM617)</f>
        <v>-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-</v>
      </c>
      <c r="D669" s="99" t="str">
        <f>IF(FN_MC!T618="","*",FN_MC!T618)</f>
        <v>-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-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-</v>
      </c>
      <c r="L669" s="140" t="str">
        <f>IF(FN_MC!AM618="","*",FN_MC!AM618)</f>
        <v>-</v>
      </c>
      <c r="M669" s="140" t="str">
        <f>IF(FN_MC!AP618="","*",FN_MC!AP618)</f>
        <v>-</v>
      </c>
      <c r="N669" s="140" t="str">
        <f>IF(FN_MC!AM618="","*",FN_MC!AM618)</f>
        <v>-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-</v>
      </c>
      <c r="D670" s="99" t="str">
        <f>IF(FN_MC!T619="","*",FN_MC!T619)</f>
        <v>-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-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-</v>
      </c>
      <c r="L670" s="140" t="str">
        <f>IF(FN_MC!AM619="","*",FN_MC!AM619)</f>
        <v>-</v>
      </c>
      <c r="M670" s="140" t="str">
        <f>IF(FN_MC!AP619="","*",FN_MC!AP619)</f>
        <v>-</v>
      </c>
      <c r="N670" s="140" t="str">
        <f>IF(FN_MC!AM619="","*",FN_MC!AM619)</f>
        <v>-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-</v>
      </c>
      <c r="D671" s="99" t="str">
        <f>IF(FN_MC!T620="","*",FN_MC!T620)</f>
        <v>-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-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-</v>
      </c>
      <c r="L671" s="140" t="str">
        <f>IF(FN_MC!AM620="","*",FN_MC!AM620)</f>
        <v>-</v>
      </c>
      <c r="M671" s="140" t="str">
        <f>IF(FN_MC!AP620="","*",FN_MC!AP620)</f>
        <v>-</v>
      </c>
      <c r="N671" s="140" t="str">
        <f>IF(FN_MC!AM620="","*",FN_MC!AM620)</f>
        <v>-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-</v>
      </c>
      <c r="D672" s="99" t="str">
        <f>IF(FN_MC!T621="","*",FN_MC!T621)</f>
        <v>-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-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-</v>
      </c>
      <c r="L672" s="140" t="str">
        <f>IF(FN_MC!AM621="","*",FN_MC!AM621)</f>
        <v>-</v>
      </c>
      <c r="M672" s="140" t="str">
        <f>IF(FN_MC!AP621="","*",FN_MC!AP621)</f>
        <v>-</v>
      </c>
      <c r="N672" s="140" t="str">
        <f>IF(FN_MC!AM621="","*",FN_MC!AM621)</f>
        <v>-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-</v>
      </c>
      <c r="D673" s="99" t="str">
        <f>IF(FN_MC!T622="","*",FN_MC!T622)</f>
        <v>-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-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-</v>
      </c>
      <c r="L673" s="140" t="str">
        <f>IF(FN_MC!AM622="","*",FN_MC!AM622)</f>
        <v>-</v>
      </c>
      <c r="M673" s="140" t="str">
        <f>IF(FN_MC!AP622="","*",FN_MC!AP622)</f>
        <v>-</v>
      </c>
      <c r="N673" s="140" t="str">
        <f>IF(FN_MC!AM622="","*",FN_MC!AM622)</f>
        <v>-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-</v>
      </c>
      <c r="D674" s="99" t="str">
        <f>IF(FN_MC!T623="","*",FN_MC!T623)</f>
        <v>-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-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-</v>
      </c>
      <c r="L674" s="140" t="str">
        <f>IF(FN_MC!AM623="","*",FN_MC!AM623)</f>
        <v>-</v>
      </c>
      <c r="M674" s="140" t="str">
        <f>IF(FN_MC!AP623="","*",FN_MC!AP623)</f>
        <v>-</v>
      </c>
      <c r="N674" s="140" t="str">
        <f>IF(FN_MC!AM623="","*",FN_MC!AM623)</f>
        <v>-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-</v>
      </c>
      <c r="D675" s="99" t="str">
        <f>IF(FN_MC!T624="","*",FN_MC!T624)</f>
        <v>-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-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-</v>
      </c>
      <c r="L675" s="140" t="str">
        <f>IF(FN_MC!AM624="","*",FN_MC!AM624)</f>
        <v>-</v>
      </c>
      <c r="M675" s="140" t="str">
        <f>IF(FN_MC!AP624="","*",FN_MC!AP624)</f>
        <v>-</v>
      </c>
      <c r="N675" s="140" t="str">
        <f>IF(FN_MC!AM624="","*",FN_MC!AM624)</f>
        <v>-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-</v>
      </c>
      <c r="D676" s="99" t="str">
        <f>IF(FN_MC!T625="","*",FN_MC!T625)</f>
        <v>-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-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-</v>
      </c>
      <c r="L676" s="140" t="str">
        <f>IF(FN_MC!AM625="","*",FN_MC!AM625)</f>
        <v>-</v>
      </c>
      <c r="M676" s="140" t="str">
        <f>IF(FN_MC!AP625="","*",FN_MC!AP625)</f>
        <v>-</v>
      </c>
      <c r="N676" s="140" t="str">
        <f>IF(FN_MC!AM625="","*",FN_MC!AM625)</f>
        <v>-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-</v>
      </c>
      <c r="D677" s="99" t="str">
        <f>IF(FN_MC!T626="","*",FN_MC!T626)</f>
        <v>-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-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-</v>
      </c>
      <c r="L677" s="140" t="str">
        <f>IF(FN_MC!AM626="","*",FN_MC!AM626)</f>
        <v>-</v>
      </c>
      <c r="M677" s="140" t="str">
        <f>IF(FN_MC!AP626="","*",FN_MC!AP626)</f>
        <v>-</v>
      </c>
      <c r="N677" s="140" t="str">
        <f>IF(FN_MC!AM626="","*",FN_MC!AM626)</f>
        <v>-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-</v>
      </c>
      <c r="D678" s="99" t="str">
        <f>IF(FN_MC!T627="","*",FN_MC!T627)</f>
        <v>-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-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-</v>
      </c>
      <c r="L678" s="140" t="str">
        <f>IF(FN_MC!AM627="","*",FN_MC!AM627)</f>
        <v>-</v>
      </c>
      <c r="M678" s="140" t="str">
        <f>IF(FN_MC!AP627="","*",FN_MC!AP627)</f>
        <v>-</v>
      </c>
      <c r="N678" s="140" t="str">
        <f>IF(FN_MC!AM627="","*",FN_MC!AM627)</f>
        <v>-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-</v>
      </c>
      <c r="D679" s="99" t="str">
        <f>IF(FN_MC!T628="","*",FN_MC!T628)</f>
        <v>-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-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-</v>
      </c>
      <c r="L679" s="140" t="str">
        <f>IF(FN_MC!AM628="","*",FN_MC!AM628)</f>
        <v>-</v>
      </c>
      <c r="M679" s="140" t="str">
        <f>IF(FN_MC!AP628="","*",FN_MC!AP628)</f>
        <v>-</v>
      </c>
      <c r="N679" s="140" t="str">
        <f>IF(FN_MC!AM628="","*",FN_MC!AM628)</f>
        <v>-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-</v>
      </c>
      <c r="D680" s="99" t="str">
        <f>IF(FN_MC!T629="","*",FN_MC!T629)</f>
        <v>-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-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-</v>
      </c>
      <c r="L680" s="140" t="str">
        <f>IF(FN_MC!AM629="","*",FN_MC!AM629)</f>
        <v>-</v>
      </c>
      <c r="M680" s="140" t="str">
        <f>IF(FN_MC!AP629="","*",FN_MC!AP629)</f>
        <v>-</v>
      </c>
      <c r="N680" s="140" t="str">
        <f>IF(FN_MC!AM629="","*",FN_MC!AM629)</f>
        <v>-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-</v>
      </c>
      <c r="D681" s="99" t="str">
        <f>IF(FN_MC!T630="","*",FN_MC!T630)</f>
        <v>-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-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-</v>
      </c>
      <c r="L681" s="140" t="str">
        <f>IF(FN_MC!AM630="","*",FN_MC!AM630)</f>
        <v>-</v>
      </c>
      <c r="M681" s="140" t="str">
        <f>IF(FN_MC!AP630="","*",FN_MC!AP630)</f>
        <v>-</v>
      </c>
      <c r="N681" s="140" t="str">
        <f>IF(FN_MC!AM630="","*",FN_MC!AM630)</f>
        <v>-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-</v>
      </c>
      <c r="D682" s="99" t="str">
        <f>IF(FN_MC!T631="","*",FN_MC!T631)</f>
        <v>-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-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-</v>
      </c>
      <c r="L682" s="140" t="str">
        <f>IF(FN_MC!AM631="","*",FN_MC!AM631)</f>
        <v>-</v>
      </c>
      <c r="M682" s="140" t="str">
        <f>IF(FN_MC!AP631="","*",FN_MC!AP631)</f>
        <v>-</v>
      </c>
      <c r="N682" s="140" t="str">
        <f>IF(FN_MC!AM631="","*",FN_MC!AM631)</f>
        <v>-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-</v>
      </c>
      <c r="D683" s="99" t="str">
        <f>IF(FN_MC!T632="","*",FN_MC!T632)</f>
        <v>-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-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-</v>
      </c>
      <c r="L683" s="140" t="str">
        <f>IF(FN_MC!AM632="","*",FN_MC!AM632)</f>
        <v>-</v>
      </c>
      <c r="M683" s="140" t="str">
        <f>IF(FN_MC!AP632="","*",FN_MC!AP632)</f>
        <v>-</v>
      </c>
      <c r="N683" s="140" t="str">
        <f>IF(FN_MC!AM632="","*",FN_MC!AM632)</f>
        <v>-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-</v>
      </c>
      <c r="D684" s="99" t="str">
        <f>IF(FN_MC!T633="","*",FN_MC!T633)</f>
        <v>-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-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-</v>
      </c>
      <c r="L684" s="140" t="str">
        <f>IF(FN_MC!AM633="","*",FN_MC!AM633)</f>
        <v>-</v>
      </c>
      <c r="M684" s="140" t="str">
        <f>IF(FN_MC!AP633="","*",FN_MC!AP633)</f>
        <v>-</v>
      </c>
      <c r="N684" s="140" t="str">
        <f>IF(FN_MC!AM633="","*",FN_MC!AM633)</f>
        <v>-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-</v>
      </c>
      <c r="D685" s="99" t="str">
        <f>IF(FN_MC!T634="","*",FN_MC!T634)</f>
        <v>-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-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-</v>
      </c>
      <c r="L685" s="140" t="str">
        <f>IF(FN_MC!AM634="","*",FN_MC!AM634)</f>
        <v>-</v>
      </c>
      <c r="M685" s="140" t="str">
        <f>IF(FN_MC!AP634="","*",FN_MC!AP634)</f>
        <v>-</v>
      </c>
      <c r="N685" s="140" t="str">
        <f>IF(FN_MC!AM634="","*",FN_MC!AM634)</f>
        <v>-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-</v>
      </c>
      <c r="D686" s="99" t="str">
        <f>IF(FN_MC!T635="","*",FN_MC!T635)</f>
        <v>-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-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-</v>
      </c>
      <c r="L686" s="140" t="str">
        <f>IF(FN_MC!AM635="","*",FN_MC!AM635)</f>
        <v>-</v>
      </c>
      <c r="M686" s="140" t="str">
        <f>IF(FN_MC!AP635="","*",FN_MC!AP635)</f>
        <v>-</v>
      </c>
      <c r="N686" s="140" t="str">
        <f>IF(FN_MC!AM635="","*",FN_MC!AM635)</f>
        <v>-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-</v>
      </c>
      <c r="D687" s="99" t="str">
        <f>IF(FN_MC!T636="","*",FN_MC!T636)</f>
        <v>-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-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-</v>
      </c>
      <c r="L687" s="140" t="str">
        <f>IF(FN_MC!AM636="","*",FN_MC!AM636)</f>
        <v>-</v>
      </c>
      <c r="M687" s="140" t="str">
        <f>IF(FN_MC!AP636="","*",FN_MC!AP636)</f>
        <v>-</v>
      </c>
      <c r="N687" s="140" t="str">
        <f>IF(FN_MC!AM636="","*",FN_MC!AM636)</f>
        <v>-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-</v>
      </c>
      <c r="D688" s="99" t="str">
        <f>IF(FN_MC!T637="","*",FN_MC!T637)</f>
        <v>-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-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-</v>
      </c>
      <c r="L688" s="140" t="str">
        <f>IF(FN_MC!AM637="","*",FN_MC!AM637)</f>
        <v>-</v>
      </c>
      <c r="M688" s="140" t="str">
        <f>IF(FN_MC!AP637="","*",FN_MC!AP637)</f>
        <v>-</v>
      </c>
      <c r="N688" s="140" t="str">
        <f>IF(FN_MC!AM637="","*",FN_MC!AM637)</f>
        <v>-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-</v>
      </c>
      <c r="D689" s="99" t="str">
        <f>IF(FN_MC!T638="","*",FN_MC!T638)</f>
        <v>-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-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-</v>
      </c>
      <c r="L689" s="140" t="str">
        <f>IF(FN_MC!AM638="","*",FN_MC!AM638)</f>
        <v>-</v>
      </c>
      <c r="M689" s="140" t="str">
        <f>IF(FN_MC!AP638="","*",FN_MC!AP638)</f>
        <v>-</v>
      </c>
      <c r="N689" s="140" t="str">
        <f>IF(FN_MC!AM638="","*",FN_MC!AM638)</f>
        <v>-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-</v>
      </c>
      <c r="D690" s="99" t="str">
        <f>IF(FN_MC!T639="","*",FN_MC!T639)</f>
        <v>-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-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-</v>
      </c>
      <c r="L690" s="140" t="str">
        <f>IF(FN_MC!AM639="","*",FN_MC!AM639)</f>
        <v>-</v>
      </c>
      <c r="M690" s="140" t="str">
        <f>IF(FN_MC!AP639="","*",FN_MC!AP639)</f>
        <v>-</v>
      </c>
      <c r="N690" s="140" t="str">
        <f>IF(FN_MC!AM639="","*",FN_MC!AM639)</f>
        <v>-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-</v>
      </c>
      <c r="D691" s="99" t="str">
        <f>IF(FN_MC!T640="","*",FN_MC!T640)</f>
        <v>-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-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-</v>
      </c>
      <c r="L691" s="140" t="str">
        <f>IF(FN_MC!AM640="","*",FN_MC!AM640)</f>
        <v>-</v>
      </c>
      <c r="M691" s="140" t="str">
        <f>IF(FN_MC!AP640="","*",FN_MC!AP640)</f>
        <v>-</v>
      </c>
      <c r="N691" s="140" t="str">
        <f>IF(FN_MC!AM640="","*",FN_MC!AM640)</f>
        <v>-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-</v>
      </c>
      <c r="D692" s="99" t="str">
        <f>IF(FN_MC!T641="","*",FN_MC!T641)</f>
        <v>-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-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-</v>
      </c>
      <c r="L692" s="140" t="str">
        <f>IF(FN_MC!AM641="","*",FN_MC!AM641)</f>
        <v>-</v>
      </c>
      <c r="M692" s="140" t="str">
        <f>IF(FN_MC!AP641="","*",FN_MC!AP641)</f>
        <v>-</v>
      </c>
      <c r="N692" s="140" t="str">
        <f>IF(FN_MC!AM641="","*",FN_MC!AM641)</f>
        <v>-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-</v>
      </c>
      <c r="D693" s="99" t="str">
        <f>IF(FN_MC!T642="","*",FN_MC!T642)</f>
        <v>-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-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-</v>
      </c>
      <c r="L693" s="140" t="str">
        <f>IF(FN_MC!AM642="","*",FN_MC!AM642)</f>
        <v>-</v>
      </c>
      <c r="M693" s="140" t="str">
        <f>IF(FN_MC!AP642="","*",FN_MC!AP642)</f>
        <v>-</v>
      </c>
      <c r="N693" s="140" t="str">
        <f>IF(FN_MC!AM642="","*",FN_MC!AM642)</f>
        <v>-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-</v>
      </c>
      <c r="D694" s="99" t="str">
        <f>IF(FN_MC!T643="","*",FN_MC!T643)</f>
        <v>-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-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-</v>
      </c>
      <c r="L694" s="140" t="str">
        <f>IF(FN_MC!AM643="","*",FN_MC!AM643)</f>
        <v>-</v>
      </c>
      <c r="M694" s="140" t="str">
        <f>IF(FN_MC!AP643="","*",FN_MC!AP643)</f>
        <v>-</v>
      </c>
      <c r="N694" s="140" t="str">
        <f>IF(FN_MC!AM643="","*",FN_MC!AM643)</f>
        <v>-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-</v>
      </c>
      <c r="D695" s="99" t="str">
        <f>IF(FN_MC!T644="","*",FN_MC!T644)</f>
        <v>-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-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-</v>
      </c>
      <c r="L695" s="140" t="str">
        <f>IF(FN_MC!AM644="","*",FN_MC!AM644)</f>
        <v>-</v>
      </c>
      <c r="M695" s="140" t="str">
        <f>IF(FN_MC!AP644="","*",FN_MC!AP644)</f>
        <v>-</v>
      </c>
      <c r="N695" s="140" t="str">
        <f>IF(FN_MC!AM644="","*",FN_MC!AM644)</f>
        <v>-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-</v>
      </c>
      <c r="D696" s="99" t="str">
        <f>IF(FN_MC!T645="","*",FN_MC!T645)</f>
        <v>-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-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-</v>
      </c>
      <c r="L696" s="140" t="str">
        <f>IF(FN_MC!AM645="","*",FN_MC!AM645)</f>
        <v>-</v>
      </c>
      <c r="M696" s="140" t="str">
        <f>IF(FN_MC!AP645="","*",FN_MC!AP645)</f>
        <v>-</v>
      </c>
      <c r="N696" s="140" t="str">
        <f>IF(FN_MC!AM645="","*",FN_MC!AM645)</f>
        <v>-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-</v>
      </c>
      <c r="D697" s="99" t="str">
        <f>IF(FN_MC!T646="","*",FN_MC!T646)</f>
        <v>-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-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-</v>
      </c>
      <c r="L697" s="140" t="str">
        <f>IF(FN_MC!AM646="","*",FN_MC!AM646)</f>
        <v>-</v>
      </c>
      <c r="M697" s="140" t="str">
        <f>IF(FN_MC!AP646="","*",FN_MC!AP646)</f>
        <v>-</v>
      </c>
      <c r="N697" s="140" t="str">
        <f>IF(FN_MC!AM646="","*",FN_MC!AM646)</f>
        <v>-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-</v>
      </c>
      <c r="D698" s="99" t="str">
        <f>IF(FN_MC!T647="","*",FN_MC!T647)</f>
        <v>-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-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-</v>
      </c>
      <c r="L698" s="140" t="str">
        <f>IF(FN_MC!AM647="","*",FN_MC!AM647)</f>
        <v>-</v>
      </c>
      <c r="M698" s="140" t="str">
        <f>IF(FN_MC!AP647="","*",FN_MC!AP647)</f>
        <v>-</v>
      </c>
      <c r="N698" s="140" t="str">
        <f>IF(FN_MC!AM647="","*",FN_MC!AM647)</f>
        <v>-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-</v>
      </c>
      <c r="D699" s="99" t="str">
        <f>IF(FN_MC!T648="","*",FN_MC!T648)</f>
        <v>-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-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-</v>
      </c>
      <c r="L699" s="140" t="str">
        <f>IF(FN_MC!AM648="","*",FN_MC!AM648)</f>
        <v>-</v>
      </c>
      <c r="M699" s="140" t="str">
        <f>IF(FN_MC!AP648="","*",FN_MC!AP648)</f>
        <v>-</v>
      </c>
      <c r="N699" s="140" t="str">
        <f>IF(FN_MC!AM648="","*",FN_MC!AM648)</f>
        <v>-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-</v>
      </c>
      <c r="D700" s="99" t="str">
        <f>IF(FN_MC!T649="","*",FN_MC!T649)</f>
        <v>-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-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-</v>
      </c>
      <c r="L700" s="140" t="str">
        <f>IF(FN_MC!AM649="","*",FN_MC!AM649)</f>
        <v>-</v>
      </c>
      <c r="M700" s="140" t="str">
        <f>IF(FN_MC!AP649="","*",FN_MC!AP649)</f>
        <v>-</v>
      </c>
      <c r="N700" s="140" t="str">
        <f>IF(FN_MC!AM649="","*",FN_MC!AM649)</f>
        <v>-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-</v>
      </c>
      <c r="D701" s="99" t="str">
        <f>IF(FN_MC!T650="","*",FN_MC!T650)</f>
        <v>-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-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-</v>
      </c>
      <c r="L701" s="140" t="str">
        <f>IF(FN_MC!AM650="","*",FN_MC!AM650)</f>
        <v>-</v>
      </c>
      <c r="M701" s="140" t="str">
        <f>IF(FN_MC!AP650="","*",FN_MC!AP650)</f>
        <v>-</v>
      </c>
      <c r="N701" s="140" t="str">
        <f>IF(FN_MC!AM650="","*",FN_MC!AM650)</f>
        <v>-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2027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2026-01-31T15:40:12Z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