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466" documentId="8_{B6337239-1A00-434D-AAD0-422EA1FEB5AE}" xr6:coauthVersionLast="47" xr6:coauthVersionMax="47" xr10:uidLastSave="{862A2DF3-57E3-4DF7-B5E1-E9A2F822339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C281" i="1" a="1"/>
  <c r="BC281" i="1" s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501" i="11" l="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<sst xmlns="http://schemas.openxmlformats.org/spreadsheetml/2006/main" count="7496" uniqueCount="1668">
  <si>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</si>
  <si>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</si>
  <si>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</si>
  <si>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</si>
  <si>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</si>
  <si>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</si>
  <si>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</si>
  <si>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</si>
  <si>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</si>
  <si>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</si>
  <si>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</si>
  <si>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</si>
  <si>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</si>
  <si>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</si>
  <si>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</si>
  <si>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</si>
  <si>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</si>
  <si>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</si>
  <si>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</si>
  <si>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</si>
  <si>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</si>
  <si>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</si>
  <si>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</si>
  <si>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</si>
  <si>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</si>
  <si>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</si>
  <si>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</si>
  <si>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</si>
  <si>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</si>
  <si>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</si>
  <si>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</si>
  <si>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</si>
  <si>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</si>
  <si>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</si>
  <si>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</si>
  <si>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</si>
  <si>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</si>
  <si>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</si>
  <si>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</si>
  <si>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</si>
  <si>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</si>
  <si>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</si>
  <si>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</si>
  <si>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</si>
  <si>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</si>
  <si>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</si>
  <si>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</si>
  <si>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</si>
  <si>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</si>
  <si>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</si>
  <si>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</si>
  <si>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</si>
  <si>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</si>
  <si>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</si>
  <si>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</si>
  <si>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</si>
  <si>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</si>
  <si>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</si>
  <si>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</si>
  <si>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</si>
  <si>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</si>
  <si>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</si>
  <si>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</si>
  <si>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</si>
  <si>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</si>
  <si>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</si>
  <si>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</si>
  <si>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</si>
  <si>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</si>
  <si>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</si>
  <si>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</si>
  <si>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</si>
  <si>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</si>
  <si>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</si>
  <si>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</si>
  <si>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</si>
  <si>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</si>
  <si>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</si>
  <si>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</si>
  <si>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</si>
  <si>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</si>
  <si>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</si>
  <si>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</si>
  <si>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</si>
  <si>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</si>
  <si>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</si>
  <si>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</si>
  <si>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</si>
  <si>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</si>
  <si>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</si>
  <si>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</si>
  <si>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</si>
  <si>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</si>
  <si>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</si>
  <si>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</si>
  <si>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</si>
  <si>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</si>
  <si>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</si>
  <si>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</si>
  <si>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</si>
  <si>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</si>
  <si>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</si>
  <si>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</si>
  <si>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</si>
  <si>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</si>
  <si>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</si>
  <si>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</si>
  <si>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</si>
  <si>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</si>
  <si>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</si>
  <si>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</si>
  <si>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</si>
  <si>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</si>
  <si>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</si>
  <si>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</si>
  <si>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</si>
  <si>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</si>
  <si>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</si>
  <si>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</si>
  <si>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</si>
  <si>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</si>
  <si>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</si>
  <si>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</si>
  <si>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</si>
  <si>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</si>
  <si>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</si>
  <si>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</si>
  <si>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</si>
  <si>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</si>
  <si>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</si>
  <si>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</si>
  <si>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</si>
  <si>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</si>
  <si>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</si>
  <si>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</si>
  <si>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</si>
  <si>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</si>
  <si>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</si>
  <si>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</si>
  <si>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</si>
  <si>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</si>
  <si>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</si>
  <si>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</si>
  <si>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</si>
  <si>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</si>
  <si>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</si>
  <si>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</si>
  <si>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</si>
  <si>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</si>
  <si>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</si>
  <si>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</si>
  <si>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</si>
  <si>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</si>
  <si>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</si>
  <si>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</si>
  <si>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</si>
  <si>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</si>
  <si>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</si>
  <si>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</si>
  <si>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</si>
  <si>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</si>
  <si>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</si>
  <si>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</si>
  <si>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</si>
  <si>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</si>
  <si>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</si>
  <si>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</si>
  <si>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</si>
  <si>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</si>
  <si>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</si>
  <si>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</si>
  <si>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</si>
  <si>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</si>
  <si>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</si>
  <si>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</si>
  <si>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</si>
  <si>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</si>
  <si>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</si>
  <si>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</si>
  <si>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</si>
  <si>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</si>
  <si>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</si>
  <si>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</si>
  <si>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</si>
  <si>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</si>
  <si>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</si>
  <si>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</si>
  <si>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</si>
  <si>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</si>
  <si>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</si>
  <si>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</si>
  <si>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</si>
  <si>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</si>
  <si>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</si>
  <si>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</si>
  <si>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</si>
  <si>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</si>
  <si>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</si>
  <si>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</si>
  <si>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</si>
  <si>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</si>
  <si>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</si>
  <si>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</si>
  <si>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</si>
  <si>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</si>
  <si>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</si>
  <si>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</si>
  <si>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</si>
  <si>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</si>
  <si>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</si>
  <si>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</si>
  <si>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</si>
  <si>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</si>
  <si>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</si>
  <si>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</si>
  <si>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</si>
  <si>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</si>
  <si>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</si>
  <si>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</si>
  <si>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</si>
  <si>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</si>
  <si>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</si>
  <si>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</si>
  <si>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</si>
  <si>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</si>
  <si>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</si>
  <si>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</si>
  <si>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</si>
  <si>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</si>
  <si>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</si>
  <si>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</si>
  <si>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</si>
  <si>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</si>
  <si>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</si>
  <si>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</si>
  <si>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</si>
  <si>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</si>
  <si>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</si>
  <si>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</si>
  <si>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</si>
  <si>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</si>
  <si>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</si>
  <si>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</si>
  <si>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</si>
  <si>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</si>
  <si>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</si>
  <si>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</si>
  <si>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</si>
  <si>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</si>
  <si>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</si>
  <si>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</si>
  <si>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</si>
  <si>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</si>
  <si>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</si>
  <si>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</si>
  <si>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</si>
  <si>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</si>
  <si>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</si>
  <si>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</si>
  <si>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</si>
  <si>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</si>
  <si>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</si>
  <si>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</si>
  <si>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</si>
  <si>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</si>
  <si>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</si>
  <si>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</si>
  <si>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</si>
  <si>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</si>
  <si>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</si>
  <si>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</si>
  <si>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</si>
  <si>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</si>
  <si>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</si>
  <si>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</si>
  <si>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</si>
  <si>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</si>
  <si>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</si>
  <si>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</si>
  <si>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</si>
  <si>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</si>
  <si>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</si>
  <si>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</si>
  <si>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</si>
  <si>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</si>
  <si>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</si>
  <si>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</si>
  <si>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</si>
  <si>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</si>
  <si>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</si>
  <si>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</si>
  <si>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</si>
  <si>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</si>
  <si>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</si>
  <si>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</si>
  <si>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</si>
  <si>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</si>
  <si>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</si>
  <si>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</si>
  <si>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</si>
  <si>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</si>
  <si>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</si>
  <si>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</si>
  <si>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</si>
  <si>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</si>
  <si>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</si>
  <si>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</si>
  <si>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</si>
  <si>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</si>
  <si>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</si>
  <si>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</si>
  <si>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</si>
  <si>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</si>
  <si>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</si>
  <si>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</si>
  <si>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</si>
  <si>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</si>
  <si>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</si>
  <si>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</si>
  <si>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</si>
  <si>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</si>
  <si>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</si>
  <si>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</si>
  <si>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</si>
  <si>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</si>
  <si>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</si>
  <si>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</si>
  <si>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</si>
  <si>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</si>
  <si>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</si>
  <si>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</si>
  <si>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</si>
  <si>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</si>
  <si>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</si>
  <si>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</si>
  <si>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</si>
  <si>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</si>
  <si>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</si>
  <si>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</si>
  <si>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</si>
  <si>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</si>
  <si>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</si>
  <si>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</si>
  <si>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</si>
  <si>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</si>
  <si>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</si>
  <si>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</si>
  <si>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</si>
  <si>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</si>
  <si>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</si>
  <si>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</si>
  <si>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</si>
  <si>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</si>
  <si>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</si>
  <si>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</si>
  <si>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</si>
  <si>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</si>
  <si>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</si>
  <si>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</si>
  <si>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</si>
  <si>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</si>
  <si>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</si>
  <si>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</si>
  <si>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</si>
  <si>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</si>
  <si>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</si>
  <si>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</si>
  <si>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</si>
  <si>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</si>
  <si>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</si>
  <si>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</si>
  <si>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</si>
  <si>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</si>
  <si>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</si>
  <si>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</si>
  <si>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</si>
  <si>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</si>
  <si>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</si>
  <si>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</si>
  <si>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</si>
  <si>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</si>
  <si>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</si>
  <si>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</si>
  <si>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</si>
  <si>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</si>
  <si>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</si>
  <si>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</si>
  <si>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</si>
  <si>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</si>
  <si>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</si>
  <si>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</si>
  <si>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</si>
  <si>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</si>
  <si>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</si>
  <si>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</si>
  <si>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</si>
  <si>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</si>
  <si>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</si>
  <si>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</si>
  <si>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</si>
  <si>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</si>
  <si>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</si>
  <si>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</si>
  <si>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</si>
  <si>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</si>
  <si>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</si>
  <si>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</si>
  <si>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</si>
  <si>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</si>
  <si>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</si>
  <si>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</si>
  <si>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</si>
  <si>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</si>
  <si>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</si>
  <si>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</si>
  <si>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</si>
  <si>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</si>
  <si>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</si>
  <si>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</si>
  <si>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</si>
  <si>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</si>
  <si>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</si>
  <si>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</si>
  <si>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</si>
  <si>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</si>
  <si>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</si>
  <si>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</si>
  <si>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</si>
  <si>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</si>
  <si>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</si>
  <si>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</si>
  <si>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</si>
  <si>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</si>
  <si>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</si>
  <si>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</si>
  <si>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</si>
  <si>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</si>
  <si>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</si>
  <si>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</si>
  <si>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</si>
  <si>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</si>
  <si>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</si>
  <si>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</si>
  <si>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</si>
  <si>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</si>
  <si>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</si>
  <si>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</si>
  <si>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</si>
  <si>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</si>
  <si>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</si>
  <si>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</si>
  <si>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</si>
  <si>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</si>
  <si>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</si>
  <si>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</si>
  <si>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</si>
  <si>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</si>
  <si>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</si>
  <si>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</si>
  <si>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</si>
  <si>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</si>
  <si>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</si>
  <si>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</si>
  <si>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</si>
  <si>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</si>
  <si>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</si>
  <si>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</si>
  <si>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</si>
  <si>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</si>
  <si>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</si>
  <si>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</si>
  <si>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</si>
  <si>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</si>
  <si>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</si>
  <si>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</si>
  <si>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</si>
  <si>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</si>
  <si>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</si>
  <si>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</si>
  <si>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</si>
  <si>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</si>
  <si>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</si>
  <si>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</si>
  <si>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</si>
  <si>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</si>
  <si>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</si>
  <si>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</si>
  <si>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</si>
  <si>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</si>
  <si>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</si>
  <si>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</si>
  <si>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</si>
  <si>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</si>
  <si>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</si>
  <si>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</si>
  <si>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</si>
  <si>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</si>
  <si>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</si>
  <si>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</si>
  <si>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</si>
  <si>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</si>
  <si>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</si>
  <si>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</si>
  <si>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</si>
  <si>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</si>
  <si>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</si>
  <si>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</si>
  <si>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</si>
  <si>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</si>
  <si>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</si>
  <si>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</si>
  <si>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</si>
  <si>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</si>
  <si>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</si>
  <si>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</si>
  <si>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</si>
  <si>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</si>
  <si>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</si>
  <si>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</si>
  <si>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</si>
  <si>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</si>
  <si>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</si>
  <si>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</si>
  <si>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</si>
  <si>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</si>
  <si>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</si>
  <si>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</si>
  <si>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</si>
  <si>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</si>
  <si>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</si>
  <si>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</si>
  <si>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</si>
  <si>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</si>
  <si>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</si>
  <si>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</si>
  <si>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</si>
  <si>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</si>
  <si>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</si>
  <si>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</si>
  <si>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</si>
  <si>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</si>
  <si>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</si>
  <si>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</si>
  <si>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</si>
  <si>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</si>
  <si>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</si>
  <si>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</si>
  <si>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</si>
  <si>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</si>
  <si>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</si>
  <si>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</si>
  <si>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</si>
  <si>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</si>
  <si>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</si>
  <si>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</si>
  <si>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</si>
  <si>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</si>
  <si>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</si>
  <si>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</si>
  <si>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</si>
  <si>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</si>
  <si>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</si>
  <si>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</si>
  <si>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</si>
  <si>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</si>
  <si>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</si>
  <si>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</si>
  <si>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</si>
  <si>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</si>
  <si>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</si>
  <si>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</si>
  <si>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</si>
  <si>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</si>
  <si>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</si>
  <si>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</si>
  <si>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</si>
  <si>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</si>
  <si>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</si>
  <si>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</si>
  <si>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</si>
  <si>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</si>
  <si>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</si>
  <si>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</si>
  <si>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</si>
  <si>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</si>
  <si>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</si>
  <si>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</si>
  <si>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</si>
  <si>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</si>
  <si>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</si>
  <si>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</si>
  <si>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</si>
  <si>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</si>
  <si>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</si>
  <si>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</si>
  <si>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</si>
  <si>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</si>
  <si>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</si>
  <si>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</si>
  <si>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</si>
  <si>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</si>
  <si>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</si>
  <si>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</si>
  <si>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</si>
  <si>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</si>
  <si>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</si>
  <si>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</si>
  <si>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</si>
  <si>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</si>
  <si>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</si>
  <si>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</si>
  <si>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</si>
  <si>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</si>
  <si>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</si>
  <si>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</si>
  <si>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</si>
  <si>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</si>
  <si>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</si>
  <si>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</si>
  <si>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</si>
  <si>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</si>
  <si>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</si>
  <si>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</si>
  <si>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</si>
  <si>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</si>
  <si>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</si>
  <si>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</si>
  <si>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</si>
  <si>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</si>
  <si>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</si>
  <si>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</si>
  <si>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</si>
  <si>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</si>
  <si>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</si>
  <si>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</si>
  <si>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</si>
  <si>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</si>
  <si>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</si>
  <si>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</si>
  <si>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</si>
  <si>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</si>
  <si>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</si>
  <si>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</si>
  <si>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</si>
  <si>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</si>
  <si>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</si>
  <si>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</si>
  <si>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</si>
  <si>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</si>
  <si>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</si>
  <si>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</si>
  <si>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</si>
  <si>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</si>
  <si>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</si>
  <si>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</si>
  <si>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</si>
  <si>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</si>
  <si>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</si>
  <si>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</si>
  <si>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</si>
  <si>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</si>
  <si>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</si>
  <si>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</si>
  <si>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</si>
  <si>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</si>
  <si>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</si>
  <si>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</si>
  <si>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</si>
  <si>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</si>
  <si>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</si>
  <si>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</si>
  <si>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</si>
  <si>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</si>
  <si>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</si>
  <si>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</si>
  <si>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</si>
  <si>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</si>
  <si>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</si>
  <si>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</si>
  <si>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</si>
  <si>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</si>
  <si>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</si>
  <si>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</si>
  <si>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</si>
  <si>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</si>
  <si>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</si>
  <si>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</si>
  <si>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</si>
  <si>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</si>
  <si>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</si>
  <si>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</si>
  <si>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</si>
  <si>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</si>
  <si>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</si>
  <si>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</si>
  <si>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</si>
  <si>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</si>
  <si>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</si>
  <si>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</si>
  <si>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</si>
  <si>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</si>
  <si>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</si>
  <si>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</si>
  <si>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</si>
  <si>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</si>
  <si>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</si>
  <si>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</si>
  <si>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</si>
  <si>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</si>
  <si>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</si>
  <si>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</si>
  <si>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</si>
  <si>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</si>
  <si>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</si>
  <si>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</si>
  <si>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</si>
  <si>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</si>
  <si>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</si>
  <si>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</si>
  <si>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</si>
  <si>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</si>
  <si>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</si>
  <si>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</si>
  <si>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</si>
  <si>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</si>
  <si>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</si>
  <si>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</si>
  <si>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</si>
  <si>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</si>
  <si>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</si>
  <si>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</si>
  <si>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</si>
  <si>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</si>
  <si>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</si>
  <si>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</si>
  <si>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</si>
  <si>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</si>
  <si>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</si>
  <si>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</si>
  <si>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</si>
  <si>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</si>
  <si>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</si>
  <si>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</si>
  <si>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</si>
  <si>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</si>
  <si>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</si>
  <si>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</si>
  <si>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</si>
  <si>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</si>
  <si>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</si>
  <si>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</si>
  <si>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</si>
  <si>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</si>
  <si>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</si>
  <si>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</si>
  <si>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</si>
  <si>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</si>
  <si>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</si>
  <si>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</si>
  <si>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</si>
  <si>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</si>
  <si>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</si>
  <si>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</si>
  <si>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</si>
  <si>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</si>
  <si>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</si>
  <si>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</si>
  <si>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</si>
  <si>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</si>
  <si>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</si>
  <si>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</si>
  <si>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</si>
  <si>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</si>
  <si>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</si>
  <si>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</si>
  <si>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</si>
  <si>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</si>
  <si>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</si>
  <si>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</si>
  <si>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</si>
  <si>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</si>
  <si>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</si>
  <si>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</si>
  <si>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</si>
  <si>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</si>
  <si>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</si>
  <si>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</si>
  <si>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</si>
  <si>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</si>
  <si>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</si>
  <si>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</si>
  <si>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</si>
  <si>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</si>
  <si>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</si>
  <si>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</si>
  <si>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</si>
  <si>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</si>
  <si>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</si>
  <si>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</si>
  <si>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</si>
  <si>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</si>
  <si>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</si>
  <si>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</si>
  <si>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</si>
  <si>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</si>
  <si>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</si>
  <si>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</si>
  <si>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</si>
  <si>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</si>
  <si>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</si>
  <si>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</si>
  <si>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</si>
  <si>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</si>
  <si>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</si>
  <si>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</si>
  <si>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</si>
  <si>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</si>
  <si>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</si>
  <si>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</si>
  <si>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</si>
  <si>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</si>
  <si>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</si>
  <si>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</si>
  <si>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</si>
  <si>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</si>
  <si>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</si>
  <si>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</si>
  <si>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</si>
  <si>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</si>
  <si>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</si>
  <si>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</si>
  <si>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</si>
  <si>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</si>
  <si>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</si>
  <si>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</si>
  <si>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</si>
  <si>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</si>
  <si>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</si>
  <si>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</si>
  <si>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</si>
  <si>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</si>
  <si>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</si>
  <si>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</si>
  <si>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</si>
  <si>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</si>
  <si>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</si>
  <si>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</si>
  <si>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</si>
  <si>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</si>
  <si>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</si>
  <si>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</si>
  <si>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</si>
  <si>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</si>
  <si>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</si>
  <si>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</si>
  <si>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</si>
  <si>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</si>
  <si>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</si>
  <si>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</si>
  <si>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</si>
  <si>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</si>
  <si>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</si>
  <si>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</si>
  <si>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</si>
  <si>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</si>
  <si>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</si>
  <si>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</si>
  <si>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</si>
  <si>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</si>
  <si>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</si>
  <si>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</si>
  <si>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</si>
  <si>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</si>
  <si>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</si>
  <si>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</si>
  <si>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</si>
  <si>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</si>
  <si>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</si>
  <si>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</si>
  <si>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</si>
  <si>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</si>
  <si>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</si>
  <si>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</si>
  <si>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</si>
  <si>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</si>
  <si>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</si>
  <si>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</si>
  <si>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</si>
  <si>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</si>
  <si>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</si>
  <si>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</si>
  <si>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</si>
  <si>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</si>
  <si>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</si>
  <si>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</si>
  <si>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</si>
  <si>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</si>
  <si>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</si>
  <si>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</si>
  <si>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</si>
  <si>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</si>
  <si>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</si>
  <si>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</si>
  <si>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</si>
  <si>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</si>
  <si>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</si>
  <si>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</si>
  <si>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</si>
  <si>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</si>
  <si>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</si>
  <si>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</si>
  <si>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</si>
  <si>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</si>
  <si>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</si>
  <si>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</si>
  <si>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</si>
  <si>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</si>
  <si>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</si>
  <si>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</si>
  <si>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</si>
  <si>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</si>
  <si>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</si>
  <si>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</si>
  <si>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</si>
  <si>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</si>
  <si>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</si>
  <si>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</si>
  <si>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</si>
  <si>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</si>
  <si>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</si>
  <si>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</si>
  <si>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</si>
  <si>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</si>
  <si>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</si>
  <si>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</si>
  <si>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</si>
  <si>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</si>
  <si>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</si>
  <si>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</si>
  <si>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</si>
  <si>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</si>
  <si>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</si>
  <si>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</si>
  <si>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</si>
  <si>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</si>
  <si>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</si>
  <si>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</si>
  <si>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</si>
  <si>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</si>
  <si>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</si>
  <si>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</si>
  <si>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</si>
  <si>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</si>
  <si>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</si>
  <si>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</si>
  <si>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</si>
  <si>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</si>
  <si>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</si>
  <si>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</si>
  <si>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</si>
  <si>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</si>
  <si>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</si>
  <si>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</si>
  <si>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</si>
  <si>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</si>
  <si>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</si>
  <si>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</si>
  <si>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</si>
  <si>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</si>
  <si>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</si>
  <si>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</si>
  <si>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</si>
  <si>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</si>
  <si>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</si>
  <si>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</si>
  <si>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</si>
  <si>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</si>
  <si>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</si>
  <si>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</si>
  <si>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</si>
  <si>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</si>
  <si>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</si>
  <si>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</si>
  <si>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</si>
  <si>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</si>
  <si>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</si>
  <si>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</si>
  <si>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</si>
  <si>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</si>
  <si>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</si>
  <si>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</si>
  <si>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</si>
  <si>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</si>
  <si>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</si>
  <si>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</si>
  <si>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</si>
  <si>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</si>
  <si>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</si>
  <si>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</si>
  <si>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</si>
  <si>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</si>
  <si>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</si>
  <si>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</si>
  <si>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</si>
  <si>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</si>
  <si>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</si>
  <si>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</si>
  <si>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</si>
  <si>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</si>
  <si>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</si>
  <si>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</si>
  <si>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</si>
  <si>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</si>
  <si>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</si>
  <si>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</si>
  <si>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</si>
  <si>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</si>
  <si>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</si>
  <si>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</si>
  <si>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</si>
  <si>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</si>
  <si>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</si>
  <si>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</si>
  <si>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</si>
  <si>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</si>
  <si>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</si>
  <si>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</si>
  <si>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</si>
  <si>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</si>
  <si>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</si>
  <si>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</si>
  <si>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</si>
  <si>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</si>
  <si>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</si>
  <si>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</si>
  <si>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</si>
  <si>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</si>
  <si>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</si>
  <si>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</si>
  <si>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</si>
  <si>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</si>
  <si>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</si>
  <si>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</si>
  <si>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</si>
  <si>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</si>
  <si>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</si>
  <si>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</si>
  <si>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</si>
  <si>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</si>
  <si>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</si>
  <si>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</si>
  <si>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</si>
  <si>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</si>
  <si>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</si>
  <si>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</si>
  <si>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</si>
  <si>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</si>
  <si>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</si>
  <si>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</si>
  <si>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</si>
  <si>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</si>
  <si>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</si>
  <si>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</si>
  <si>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</si>
  <si>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</si>
  <si>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</si>
  <si>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</si>
  <si>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</si>
  <si>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</si>
  <si>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</si>
  <si>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</si>
  <si>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</si>
  <si>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</si>
  <si>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</si>
  <si>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</si>
  <si>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</si>
  <si>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</si>
  <si>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</si>
  <si>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</si>
  <si>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</si>
  <si>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</si>
  <si>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</si>
  <si>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</si>
  <si>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</si>
  <si>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</si>
  <si>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</si>
  <si>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</si>
  <si>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</si>
  <si>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</si>
  <si>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</si>
  <si>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</si>
  <si>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</si>
  <si>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</si>
  <si>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</si>
  <si>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</si>
  <si>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</si>
  <si>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</si>
  <si>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</si>
  <si>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</si>
  <si>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</si>
  <si>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</si>
  <si>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</si>
  <si>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</si>
  <si>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</si>
  <si>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</si>
  <si>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</si>
  <si>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</si>
  <si>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</si>
  <si>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</si>
  <si>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</si>
  <si>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</si>
  <si>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</si>
  <si>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</si>
  <si>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</si>
  <si>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</si>
  <si>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</si>
  <si>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</si>
  <si>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</si>
  <si>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</si>
  <si>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</si>
  <si>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</si>
  <si>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</si>
  <si>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</si>
  <si>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</si>
  <si>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</si>
  <si>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</si>
  <si>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</si>
  <si>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</si>
  <si>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</si>
  <si>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</si>
  <si>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</si>
  <si>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</si>
  <si>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</si>
  <si>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</si>
  <si>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</si>
  <si>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</si>
  <si>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</si>
  <si>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</si>
  <si>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</si>
  <si>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</si>
  <si>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</si>
  <si>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</si>
  <si>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</si>
  <si>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</si>
  <si>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</si>
  <si>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</si>
  <si>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</si>
  <si>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</si>
  <si>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</si>
  <si>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</si>
  <si>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</si>
  <si>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</si>
  <si>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</si>
  <si>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</si>
  <si>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</si>
  <si>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</si>
  <si>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</si>
  <si>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</si>
  <si>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</si>
  <si>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</si>
  <si>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</si>
  <si>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</si>
  <si>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</si>
  <si>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</si>
  <si>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</si>
  <si>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</si>
  <si>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</si>
  <si>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</si>
  <si>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</si>
  <si>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</si>
  <si>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</si>
  <si>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</si>
  <si>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</si>
  <si>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</si>
  <si>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</si>
  <si>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</si>
  <si>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</si>
  <si>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</si>
  <si>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</si>
  <si>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</si>
  <si>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</si>
  <si>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</si>
  <si>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</si>
  <si>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</si>
  <si>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</si>
  <si>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</si>
  <si>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</si>
  <si>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</si>
  <si>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</si>
  <si>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</si>
  <si>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</si>
  <si>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</si>
  <si>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</si>
  <si>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</si>
  <si>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</si>
  <si>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</si>
  <si>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</si>
  <si>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</si>
  <si>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</si>
  <si>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</si>
  <si>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</si>
  <si>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</si>
  <si>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</si>
  <si>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</si>
  <si>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</si>
  <si>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</si>
  <si>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</si>
  <si>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</si>
  <si>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</si>
  <si>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</si>
  <si>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</si>
  <si>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</si>
  <si>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</si>
  <si>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</si>
  <si>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</si>
  <si>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</si>
  <si>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</si>
  <si>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</si>
  <si>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</si>
  <si>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</si>
  <si>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</si>
  <si>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</si>
  <si>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</si>
  <si>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</si>
  <si>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</si>
  <si>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</si>
  <si>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</si>
  <si>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</si>
  <si>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</si>
  <si>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</si>
  <si>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</si>
  <si>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</si>
  <si>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</si>
  <si>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</si>
  <si>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</si>
  <si>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</si>
  <si>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</si>
  <si>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</si>
  <si>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</si>
  <si>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</si>
  <si>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</si>
  <si>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</si>
  <si>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</si>
  <si>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</si>
  <si>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</si>
  <si>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</si>
  <si>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</si>
  <si>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</si>
  <si>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</si>
  <si>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</si>
  <si>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</si>
  <si>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</si>
  <si>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</si>
  <si>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</si>
  <si>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</si>
  <si>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</si>
  <si>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</si>
  <si>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</si>
  <si>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</si>
  <si>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</si>
  <si>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</si>
  <si>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</si>
  <si>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</si>
  <si>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</si>
  <si>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</si>
  <si>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</si>
  <si>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</si>
  <si>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</si>
  <si>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</si>
  <si>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</si>
  <si>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</si>
  <si>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</si>
  <si>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</si>
  <si>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</si>
  <si>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</si>
  <si>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</si>
  <si>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</si>
  <si>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</si>
  <si>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</si>
  <si>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</si>
  <si>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</si>
  <si>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</si>
  <si>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</si>
  <si>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</si>
  <si>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</si>
  <si>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</si>
  <si>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</si>
  <si>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</si>
  <si>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</si>
  <si>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</si>
  <si>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</si>
  <si>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</si>
  <si>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</si>
  <si>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</si>
  <si>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</si>
  <si>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</si>
  <si>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</si>
  <si>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</si>
  <si>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</si>
  <si>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</si>
  <si>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</si>
  <si>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</si>
  <si>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</si>
  <si>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</si>
  <si>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</si>
  <si>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</si>
  <si>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</si>
  <si>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</si>
  <si>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</si>
  <si>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</si>
  <si>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</si>
  <si>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</si>
  <si>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</si>
  <si>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</si>
  <si>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</si>
  <si>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</si>
  <si>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</si>
  <si>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</si>
  <si>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</si>
  <si>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</si>
  <si>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</si>
  <si>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</si>
  <si>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</si>
  <si>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</si>
  <si>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</si>
  <si>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</si>
  <si>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</si>
  <si>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</si>
  <si>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</si>
  <si>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</si>
  <si>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</si>
  <si>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</si>
  <si>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</si>
  <si>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</si>
  <si>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</si>
  <si>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</si>
  <si>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</si>
  <si>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</si>
  <si>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</si>
  <si>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</si>
  <si>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</si>
  <si>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</si>
  <si>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</si>
  <si>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</si>
  <si>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</si>
  <si>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</si>
  <si>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</si>
  <si>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</si>
  <si>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</si>
  <si>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</si>
  <si>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</si>
  <si>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</si>
  <si>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</si>
  <si>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</si>
  <si>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</si>
  <si>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</si>
  <si>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</si>
  <si>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</si>
  <si>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</si>
  <si>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</si>
  <si>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</si>
  <si>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</si>
  <si>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</si>
  <si>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</si>
  <si>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</si>
  <si>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</si>
  <si>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</si>
  <si>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</si>
  <si>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</si>
  <si>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</si>
  <si>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</si>
  <si>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</si>
  <si>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</si>
  <si>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</si>
  <si>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</si>
  <si>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</si>
  <si>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</si>
  <si>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</si>
  <si>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</si>
  <si>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</si>
  <si>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</si>
  <si>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</si>
  <si>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</si>
  <si>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</si>
  <si>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</si>
  <si>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</si>
  <si>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</si>
  <si>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</si>
  <si>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</si>
  <si>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</si>
  <si>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</si>
  <si>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</si>
  <si>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</si>
  <si>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</si>
  <si>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</si>
  <si>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</si>
  <si>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</si>
  <si>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</si>
  <si>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</si>
  <si>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</si>
  <si>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</si>
  <si>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</si>
  <si>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</si>
  <si>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</si>
  <si>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</si>
  <si>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</si>
  <si>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</si>
  <si>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</si>
  <si>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</si>
  <si>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</si>
  <si>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</si>
  <si>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</si>
  <si>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</si>
  <si>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</si>
  <si>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</si>
  <si>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</si>
  <si>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</si>
  <si>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</si>
  <si>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</si>
  <si>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</si>
  <si>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</si>
  <si>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</si>
  <si>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</si>
  <si>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</si>
  <si>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</si>
  <si>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</si>
  <si>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</si>
  <si>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</si>
  <si>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</si>
  <si>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</si>
  <si>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</si>
  <si>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</si>
  <si>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</si>
  <si>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</si>
  <si>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</si>
  <si>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</si>
  <si>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</si>
  <si>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</si>
  <si>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</si>
  <si>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</si>
  <si>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</si>
  <si>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</si>
  <si>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</si>
  <si>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</si>
  <si>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</si>
  <si>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</si>
  <si>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</si>
  <si>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</si>
  <si>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</si>
  <si>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</si>
  <si>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</si>
  <si>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</si>
  <si>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</si>
  <si>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</si>
  <si>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</si>
  <si>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</si>
  <si>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</si>
  <si>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</si>
  <si>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</si>
  <si>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</si>
  <si>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</si>
  <si>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</si>
  <si>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</si>
  <si>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</si>
  <si>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</si>
  <si>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</si>
  <si>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</si>
  <si>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</si>
  <si>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</si>
  <si>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</si>
  <si>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</si>
  <si>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</si>
  <si>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</si>
  <si>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</si>
  <si>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</si>
  <si>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</si>
  <si>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</si>
  <si>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</si>
  <si>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</si>
  <si>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</si>
  <si>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</si>
  <si>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</si>
  <si>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</si>
  <si>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</si>
  <si>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</si>
  <si>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</si>
  <si>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</si>
  <si>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</si>
  <si>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</si>
  <si>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</si>
  <si>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</si>
  <si>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</si>
  <si>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</si>
  <si>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</si>
  <si>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</si>
  <si>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</si>
  <si>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</si>
  <si>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</si>
  <si>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</si>
  <si>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</si>
  <si>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</si>
  <si>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</si>
  <si>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</si>
  <si>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</si>
  <si>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</si>
  <si>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</si>
  <si>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</si>
  <si>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</si>
  <si>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</si>
  <si>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</si>
  <si>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</si>
  <si>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</si>
  <si>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</si>
  <si>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</si>
  <si>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</si>
  <si>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</si>
  <si>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</si>
  <si>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</si>
  <si>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</si>
  <si>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</si>
  <si>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</si>
  <si>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</si>
  <si>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</si>
  <si>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</si>
  <si>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</si>
  <si>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</si>
  <si>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</si>
  <si>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</si>
  <si>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</si>
  <si>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</si>
  <si>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</si>
  <si>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</si>
  <si>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</si>
  <si>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</si>
  <si>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</si>
  <si>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</si>
  <si>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</si>
  <si>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</si>
  <si>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</si>
  <si>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</si>
  <si>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</si>
  <si>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</si>
  <si>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</si>
  <si>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</si>
  <si>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</si>
  <si>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</si>
  <si>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</si>
  <si>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</si>
  <si>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</si>
  <si>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</si>
  <si>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</si>
  <si>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</si>
  <si>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</si>
  <si>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</si>
  <si>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</si>
  <si>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</si>
  <si>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</si>
  <si>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</si>
  <si>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</si>
  <si>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</si>
  <si>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</si>
  <si>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</si>
  <si>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</si>
  <si>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</si>
  <si>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</si>
  <si>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</si>
  <si>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</si>
  <si>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</si>
  <si>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</si>
  <si>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</si>
  <si>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</si>
  <si>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</si>
  <si>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</si>
  <si>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</si>
  <si>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</si>
  <si>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</si>
  <si>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</si>
  <si>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</si>
  <si>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</si>
  <si>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</si>
  <si>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</si>
  <si>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</si>
  <si>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</si>
  <si>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</si>
  <si>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</si>
  <si>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</si>
  <si>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</si>
  <si>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</si>
  <si>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</si>
  <si>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</si>
  <si>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</si>
  <si>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</si>
  <si>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TAL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</si>
  <si>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</si>
  <si>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</si>
  <si>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</si>
  <si>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</si>
  <si>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</si>
  <si>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....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</si>
  <si>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</si>
  <si>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</si>
  <si>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</si>
  <si>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</si>
  <si>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</si>
  <si>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</si>
  <si>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</si>
  <si>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</si>
  <si>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</si>
  <si>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</si>
  <si>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</si>
  <si>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</si>
  <si>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</si>
  <si>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</si>
  <si>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</si>
  <si>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</si>
  <si>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</si>
  <si>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</si>
  <si>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</si>
  <si>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</si>
  <si>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</si>
  <si>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12:40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</si>
  <si>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</si>
  <si>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</si>
  <si>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</si>
  <si>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</si>
  <si>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</si>
  <si>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</si>
  <si>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</si>
  <si>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</si>
  <si>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</si>
  <si>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</si>
  <si>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</si>
  <si>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</si>
  <si>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</si>
  <si>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TAL-TGR</t>
  </si>
  <si>
    <t>TALTGR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</si>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</sst>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G148" activePane="bottomRight" state="frozen"/>
      <selection pane="bottomRight" activeCell="BH164" sqref="BH1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8" t="s">
        <v>1129</v>
      </c>
      <c r="AJ1" s="319"/>
      <c r="AK1" s="319"/>
      <c r="AL1" s="319"/>
      <c r="AM1" s="319"/>
      <c r="AN1" s="319"/>
      <c r="AO1" s="319"/>
      <c r="AP1" s="319"/>
      <c r="AQ1" s="319"/>
      <c r="AR1" s="320"/>
      <c r="AS1" s="320"/>
      <c r="AT1" s="320"/>
      <c r="AU1" s="320"/>
      <c r="AV1" s="320"/>
      <c r="AW1" s="320"/>
      <c r="AX1" s="319"/>
      <c r="AY1" s="319"/>
      <c r="AZ1" s="319"/>
      <c r="BA1" s="319"/>
      <c r="BB1" s="319"/>
      <c r="BC1" s="319"/>
      <c r="BD1" s="319"/>
      <c r="BE1" s="319"/>
      <c r="BF1" s="321"/>
      <c r="BG1" s="3"/>
      <c r="BH1" s="322" t="s">
        <v>1130</v>
      </c>
      <c r="BI1" s="323"/>
      <c r="BJ1" s="324"/>
      <c r="BK1" s="325"/>
      <c r="BL1" s="57"/>
      <c r="BM1" s="315" t="s">
        <v>1131</v>
      </c>
      <c r="BN1" s="316"/>
      <c r="BO1" s="316"/>
      <c r="BP1" s="316"/>
      <c r="BQ1" s="316"/>
      <c r="BR1" s="316"/>
      <c r="BS1" s="317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8" t="s">
        <v>1132</v>
      </c>
      <c r="AJ2" s="319"/>
      <c r="AK2" s="319"/>
      <c r="AL2" s="319"/>
      <c r="AM2" s="319"/>
      <c r="AN2" s="319"/>
      <c r="AO2" s="319"/>
      <c r="AP2" s="319"/>
      <c r="AQ2" s="321"/>
      <c r="AR2" s="297"/>
      <c r="AS2" s="333" t="s">
        <v>1135</v>
      </c>
      <c r="AT2" s="320"/>
      <c r="AU2" s="320"/>
      <c r="AV2" s="320"/>
      <c r="AW2" s="320"/>
      <c r="AX2" s="319"/>
      <c r="AY2" s="321"/>
      <c r="AZ2" s="4"/>
      <c r="BA2" s="312" t="s">
        <v>1136</v>
      </c>
      <c r="BB2" s="314"/>
      <c r="BC2" s="318" t="s">
        <v>1133</v>
      </c>
      <c r="BD2" s="319"/>
      <c r="BE2" s="319"/>
      <c r="BF2" s="321"/>
      <c r="BG2" s="3"/>
      <c r="BH2" s="326"/>
      <c r="BI2" s="327"/>
      <c r="BJ2" s="328"/>
      <c r="BK2" s="329"/>
      <c r="BL2" s="57"/>
      <c r="BM2" s="330"/>
      <c r="BN2" s="331"/>
      <c r="BO2" s="331"/>
      <c r="BP2" s="331"/>
      <c r="BQ2" s="331"/>
      <c r="BR2" s="331"/>
      <c r="BS2" s="332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2" t="s">
        <v>1137</v>
      </c>
      <c r="AJ3" s="314"/>
      <c r="AK3" s="312" t="s">
        <v>1138</v>
      </c>
      <c r="AL3" s="313"/>
      <c r="AM3" s="313"/>
      <c r="AN3" s="313"/>
      <c r="AO3" s="313"/>
      <c r="AP3" s="313"/>
      <c r="AQ3" s="314"/>
      <c r="AR3" s="298"/>
      <c r="AS3" s="336" t="s">
        <v>1144</v>
      </c>
      <c r="AT3" s="337"/>
      <c r="AU3" s="336" t="s">
        <v>1145</v>
      </c>
      <c r="AV3" s="337"/>
      <c r="AW3" s="336" t="s">
        <v>1146</v>
      </c>
      <c r="AX3" s="338"/>
      <c r="AY3" s="71" t="s">
        <v>1147</v>
      </c>
      <c r="AZ3" s="71"/>
      <c r="BA3" s="334"/>
      <c r="BB3" s="335"/>
      <c r="BC3" s="312" t="s">
        <v>1140</v>
      </c>
      <c r="BD3" s="313"/>
      <c r="BE3" s="313"/>
      <c r="BF3" s="314"/>
      <c r="BG3" s="70"/>
      <c r="BH3" s="326"/>
      <c r="BI3" s="327"/>
      <c r="BJ3" s="328"/>
      <c r="BK3" s="329"/>
      <c r="BL3" s="57"/>
      <c r="BM3" s="315" t="s">
        <v>1148</v>
      </c>
      <c r="BN3" s="316"/>
      <c r="BO3" s="316"/>
      <c r="BP3" s="317"/>
      <c r="BQ3" s="315" t="s">
        <v>161</v>
      </c>
      <c r="BR3" s="316"/>
      <c r="BS3" s="317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</v>
      </c>
      <c r="BR154" s="25">
        <f>IF(OR(B154="",F154=""),"*",AY154/P154)</f>
        <v>1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0.55833333333333401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</v>
      </c>
      <c r="BR159" s="25">
        <f>IF(OR(B159="",F159=""),"*",AY159/P159)</f>
        <v>1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0.52777777777777779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0.13125000000000003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</v>
      </c>
      <c r="BR161" s="25">
        <f>IF(OR(B161="",F161=""),"*",AY161/P161)</f>
        <v>1.0500000000000003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1624</v>
      </c>
      <c r="BK164" s="304" t="s">
        <v>1625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1626</v>
      </c>
      <c r="N165" s="18" t="s">
        <v>1627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1628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1629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1630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1628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1631</v>
      </c>
      <c r="BK166" s="23" t="s">
        <v>1631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1632</v>
      </c>
      <c r="N169" s="18" t="s">
        <v>1633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588</v>
      </c>
      <c r="I170" s="19" t="s">
        <v>683</v>
      </c>
      <c r="J170" s="18">
        <v>98</v>
      </c>
      <c r="K170" s="18">
        <v>690</v>
      </c>
      <c r="L170" s="83">
        <v>501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TAL</v>
      </c>
      <c r="AL170" s="146" t="str">
        <f>BS_CONTROLE[[#This Row],[Local - Encerramento]]</f>
        <v>TGR</v>
      </c>
      <c r="AM170" s="196" t="str">
        <f>BS_CONTROLE[[#This Row],[Entre - Estações]]</f>
        <v>TAL-TGR</v>
      </c>
      <c r="AN170" s="196" t="str">
        <f>BS_CONTROLE[[#This Row],[SB]]</f>
        <v>TALTGR</v>
      </c>
      <c r="AO170" s="18">
        <f>BS_CONTROLE[[#This Row],[SUB]]</f>
        <v>98</v>
      </c>
      <c r="AP170" s="18">
        <f>BS_CONTROLE[[#This Row],[KM - Inicio]]</f>
        <v>690</v>
      </c>
      <c r="AQ170" s="18">
        <f>BS_CONTROLE[[#This Row],[KM - Fim]]</f>
        <v>501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1636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/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353" t="s">
        <v>610</v>
      </c>
      <c r="N174" s="353" t="s">
        <v>1434</v>
      </c>
      <c r="O174" s="19">
        <v>0.33333333333333331</v>
      </c>
      <c r="P174" s="19">
        <v>4.1666666666666664E-2</v>
      </c>
      <c r="Q174" s="83">
        <v>211</v>
      </c>
      <c r="R174" s="354" t="str">
        <f>IFERROR(_xlfn.XLOOKUP(F174, BS_ATIVIDADE[ATIVIDADE],BS_ATIVIDADE[UNIDADE] ), "*")</f>
        <v>KM</v>
      </c>
      <c r="S174" s="3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3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1637</v>
      </c>
      <c r="X174" s="15" t="s">
        <v>357</v>
      </c>
      <c r="Y174" s="20"/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352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356"/>
      <c r="BB174" s="354" t="str">
        <f>IFERROR(_xlfn.XLOOKUP(AI174, BS_ATIVIDADE[ATIVIDADE],BS_ATIVIDADE[UNIDADE] ), "*")</f>
        <v>KM</v>
      </c>
      <c r="BC174" s="35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35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357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/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/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/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1626</v>
      </c>
      <c r="N181" s="18" t="s">
        <v>1627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1628</v>
      </c>
      <c r="W181" s="194" t="s">
        <v>1228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1628</v>
      </c>
      <c r="W182" s="311" t="s">
        <v>1638</v>
      </c>
      <c r="X182" s="15" t="s">
        <v>357</v>
      </c>
      <c r="Y182" s="20"/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1639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1640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1641</v>
      </c>
      <c r="BK275" s="23" t="s">
        <v>1641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1642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1643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1644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1645</v>
      </c>
      <c r="N298" s="18" t="s">
        <v>1646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1643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1647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69 J170:K172 J175:K421 J173:J174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006" sqref="O100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9" t="s">
        <v>1648</v>
      </c>
      <c r="D5" s="340"/>
      <c r="E5" s="340"/>
      <c r="F5" s="340"/>
      <c r="G5" s="340"/>
      <c r="H5" s="340"/>
      <c r="I5" s="340"/>
      <c r="J5" s="341"/>
      <c r="K5" s="342" t="s">
        <v>1649</v>
      </c>
      <c r="L5" s="343"/>
      <c r="M5" s="343"/>
      <c r="N5" s="343"/>
      <c r="O5" s="344" t="s">
        <v>1650</v>
      </c>
      <c r="P5" s="344"/>
      <c r="Q5" s="345"/>
    </row>
    <row r="6" spans="1:17" s="102" customFormat="1" ht="15.75" customHeight="1">
      <c r="A6" s="96" t="s">
        <v>1651</v>
      </c>
      <c r="B6" s="103" t="s">
        <v>1652</v>
      </c>
      <c r="C6" s="104" t="s">
        <v>1169</v>
      </c>
      <c r="D6" s="105" t="s">
        <v>1170</v>
      </c>
      <c r="E6" s="104" t="s">
        <v>1653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1654</v>
      </c>
      <c r="M6" s="150" t="s">
        <v>30</v>
      </c>
      <c r="N6" s="151" t="s">
        <v>1164</v>
      </c>
      <c r="O6" s="169" t="s">
        <v>1207</v>
      </c>
      <c r="P6" s="169"/>
      <c r="Q6" s="216" t="s">
        <v>1655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TAL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....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12:40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TAL</v>
      </c>
      <c r="G171" s="108" t="str">
        <f>IF(FN_MC!M170="","*",FN_MC!M170)</f>
        <v>TAL-TGR</v>
      </c>
      <c r="H171" s="166">
        <f>IF(FN_MC!K170="","*",FN_MC!K170)</f>
        <v>690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TAL</v>
      </c>
      <c r="L171" s="152" t="str">
        <f>IF(FN_MC!AM170="","*",FN_MC!AM170)</f>
        <v>TAL-TGR</v>
      </c>
      <c r="M171" s="152">
        <f>IF(FN_MC!AP170="","*",FN_MC!AP170)</f>
        <v>690</v>
      </c>
      <c r="N171" s="152" t="str">
        <f>IF(FN_MC!AM170="","*",FN_MC!AM170)</f>
        <v>TAL-TGR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1655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6"/>
      <c r="B1" s="347"/>
      <c r="C1" s="348"/>
      <c r="L1" s="110"/>
      <c r="M1" s="133"/>
      <c r="O1" s="189"/>
      <c r="P1" s="188"/>
      <c r="Q1" s="349" t="s">
        <v>1217</v>
      </c>
      <c r="R1" s="350"/>
      <c r="U1" s="111"/>
      <c r="V1" s="351" t="s">
        <v>1656</v>
      </c>
      <c r="W1" s="351"/>
      <c r="X1" s="351"/>
      <c r="Y1" s="113"/>
    </row>
    <row r="2" spans="1:25" s="109" customFormat="1" ht="11.25" customHeight="1">
      <c r="A2" s="114" t="s">
        <v>1657</v>
      </c>
      <c r="B2" s="114" t="s">
        <v>1652</v>
      </c>
      <c r="C2" s="114" t="s">
        <v>7</v>
      </c>
      <c r="D2" s="115" t="s">
        <v>1169</v>
      </c>
      <c r="E2" s="115" t="s">
        <v>1170</v>
      </c>
      <c r="F2" s="115" t="s">
        <v>1651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1658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8.3333333333333329E-2</v>
      </c>
      <c r="S155" s="119" t="str">
        <f>IF(FN_MC!Q158="","*",CONCATENATE(FN_MC!Q158," ",FN_MC!R158))</f>
        <v>1020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*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*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TAL</v>
      </c>
      <c r="J167" s="119" t="str">
        <f>IF(FN_MC!I170="","*",FN_MC!I170)</f>
        <v>TGR</v>
      </c>
      <c r="K167" s="119" t="str">
        <f>IF(FN_MC!M170="","*",FN_MC!M170)</f>
        <v>TAL-TGR</v>
      </c>
      <c r="L167" s="119" t="str">
        <f>IF(FN_MC!N170="","*",FN_MC!N170)</f>
        <v>TALTGR</v>
      </c>
      <c r="M167" s="120">
        <f>IF(FN_MC!J170="","*",FN_MC!J170)</f>
        <v>98</v>
      </c>
      <c r="N167" s="120">
        <f>IF(FN_MC!K170="","*",FN_MC!K170)</f>
        <v>690</v>
      </c>
      <c r="O167" s="120">
        <f>IF(FN_MC!L170="","*",FN_MC!L170)</f>
        <v>501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*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*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1659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1660</v>
      </c>
      <c r="C2" s="104" t="s">
        <v>1154</v>
      </c>
      <c r="D2" s="104" t="s">
        <v>1156</v>
      </c>
      <c r="E2" s="104" t="s">
        <v>1661</v>
      </c>
      <c r="F2" s="104" t="s">
        <v>1662</v>
      </c>
      <c r="G2" s="104" t="s">
        <v>1663</v>
      </c>
      <c r="H2" s="104" t="s">
        <v>1664</v>
      </c>
      <c r="I2" s="104" t="s">
        <v>1665</v>
      </c>
      <c r="J2" s="104" t="s">
        <v>1666</v>
      </c>
      <c r="K2" s="140" t="s">
        <v>1667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TAL</v>
      </c>
      <c r="F163" s="148" t="str">
        <f>IF(FN_MC!M170="","*",FN_MC!M170)</f>
        <v>TAL-TGR</v>
      </c>
      <c r="G163" s="130" t="str">
        <f>IF(FN_MC!I170="","*",FN_MC!I170)</f>
        <v>TGR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IF(FN_MC!Y175="","*",FN_MC!Y175)</f>
        <v>*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 hidden="1">
      <c r="B167" s="129" t="str">
        <f>IF(FN_MC!Y176="","*",FN_MC!Y176)</f>
        <v>*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 hidden="1">
      <c r="B168" s="129" t="str">
        <f>IF(FN_MC!Y177="","*",FN_MC!Y177)</f>
        <v>*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 hidden="1">
      <c r="B169" s="129" t="str">
        <f>IF(FN_MC!Y179="","*",FN_MC!Y179)</f>
        <v>*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 hidden="1">
      <c r="B170" s="129" t="str">
        <f>IF(FN_MC!Y180="","*",FN_MC!Y180)</f>
        <v>*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 hidden="1">
      <c r="B171" s="129" t="str">
        <f>IF(FN_MC!Y181="","*",FN_MC!Y181)</f>
        <v>*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 hidden="1">
      <c r="B172" s="129" t="str">
        <f>IF(FN_MC!Y182="","*",FN_MC!Y182)</f>
        <v>*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2025-10-15T16:58:54Z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