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17" documentId="120_S{118792C3-22EF-5104-A093-F22BFE3913F3}" xr6:coauthVersionLast="47" xr6:coauthVersionMax="47" xr10:uidLastSave="{5F7773FD-721D-4C97-BB83-1CD415A6B5F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<sst xmlns="http://schemas.openxmlformats.org/spreadsheetml/2006/main" count="8415" uniqueCount="1622">
  <si>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</si>
  <si>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</si>
  <si>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</si>
  <si>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</si>
  <si>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</si>
  <si>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</si>
  <si>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</si>
  <si>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</si>
  <si>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</si>
  <si>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</si>
  <si>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</si>
  <si>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</si>
  <si>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</si>
  <si>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</si>
  <si>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</si>
  <si>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</si>
  <si>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</si>
  <si>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</si>
  <si>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</si>
  <si>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</si>
  <si>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</si>
  <si>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</si>
  <si>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</si>
  <si>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</si>
  <si>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</si>
  <si>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</si>
  <si>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</si>
  <si>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</si>
  <si>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</si>
  <si>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</si>
  <si>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</si>
  <si>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</si>
  <si>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</si>
  <si>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</si>
  <si>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</si>
  <si>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</si>
  <si>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</si>
  <si>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</si>
  <si>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</si>
  <si>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</si>
  <si>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</si>
  <si>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</si>
  <si>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</si>
  <si>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</si>
  <si>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</si>
  <si>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</si>
  <si>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</si>
  <si>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</si>
  <si>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</si>
  <si>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</si>
  <si>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</si>
  <si>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</si>
  <si>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</si>
  <si>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</si>
  <si>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</si>
  <si>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</si>
  <si>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</si>
  <si>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</si>
  <si>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</si>
  <si>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</si>
  <si>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</si>
  <si>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</si>
  <si>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</si>
  <si>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</si>
  <si>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</si>
  <si>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</si>
  <si>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</si>
  <si>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</si>
  <si>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</si>
  <si>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</si>
  <si>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</si>
  <si>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</si>
  <si>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</si>
  <si>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</si>
  <si>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</si>
  <si>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</si>
  <si>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</si>
  <si>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</si>
  <si>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</si>
  <si>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</si>
  <si>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</si>
  <si>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</si>
  <si>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</si>
  <si>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</si>
  <si>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</si>
  <si>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</si>
  <si>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</si>
  <si>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</si>
  <si>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</si>
  <si>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</si>
  <si>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</si>
  <si>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</si>
  <si>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</si>
  <si>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</si>
  <si>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</si>
  <si>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</si>
  <si>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</si>
  <si>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</si>
  <si>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</si>
  <si>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</si>
  <si>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</si>
  <si>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</si>
  <si>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</si>
  <si>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</si>
  <si>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</si>
  <si>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</si>
  <si>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</si>
  <si>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</si>
  <si>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</si>
  <si>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</si>
  <si>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</si>
  <si>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</si>
  <si>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</si>
  <si>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</si>
  <si>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</si>
  <si>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</si>
  <si>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</si>
  <si>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</si>
  <si>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</si>
  <si>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</si>
  <si>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</si>
  <si>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</si>
  <si>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</si>
  <si>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</si>
  <si>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</si>
  <si>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</si>
  <si>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</si>
  <si>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</si>
  <si>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</si>
  <si>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</si>
  <si>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</si>
  <si>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</si>
  <si>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</si>
  <si>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</si>
  <si>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</si>
  <si>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</si>
  <si>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</si>
  <si>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</si>
  <si>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</si>
  <si>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</si>
  <si>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</si>
  <si>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</si>
  <si>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</si>
  <si>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</si>
  <si>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</si>
  <si>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</si>
  <si>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</si>
  <si>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</si>
  <si>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</si>
  <si>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</si>
  <si>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</si>
  <si>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</si>
  <si>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</si>
  <si>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</si>
  <si>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</si>
  <si>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</si>
  <si>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</si>
  <si>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</si>
  <si>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</si>
  <si>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</si>
  <si>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</si>
  <si>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</si>
  <si>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</si>
  <si>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</si>
  <si>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</si>
  <si>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</si>
  <si>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</si>
  <si>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</si>
  <si>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</si>
  <si>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</si>
  <si>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</si>
  <si>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</si>
  <si>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</si>
  <si>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</si>
  <si>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</si>
  <si>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</si>
  <si>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</si>
  <si>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</si>
  <si>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</si>
  <si>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</si>
  <si>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</si>
  <si>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</si>
  <si>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</si>
  <si>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</si>
  <si>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</si>
  <si>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</si>
  <si>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</si>
  <si>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</si>
  <si>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</si>
  <si>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</si>
  <si>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</si>
  <si>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</si>
  <si>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</si>
  <si>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</si>
  <si>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</si>
  <si>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</si>
  <si>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</si>
  <si>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</si>
  <si>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</si>
  <si>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</si>
  <si>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</si>
  <si>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</si>
  <si>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</si>
  <si>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</si>
  <si>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</si>
  <si>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</si>
  <si>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</si>
  <si>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</si>
  <si>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</si>
  <si>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</si>
  <si>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</si>
  <si>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</si>
  <si>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</si>
  <si>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</si>
  <si>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</si>
  <si>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</si>
  <si>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</si>
  <si>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</si>
  <si>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</si>
  <si>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</si>
  <si>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</si>
  <si>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</si>
  <si>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</si>
  <si>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</si>
  <si>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</si>
  <si>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</si>
  <si>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</si>
  <si>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</si>
  <si>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</si>
  <si>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</si>
  <si>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</si>
  <si>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</si>
  <si>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</si>
  <si>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</si>
  <si>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</si>
  <si>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</si>
  <si>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</si>
  <si>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</si>
  <si>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</si>
  <si>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</si>
  <si>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</si>
  <si>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</si>
  <si>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</si>
  <si>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</si>
  <si>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</si>
  <si>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</si>
  <si>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</si>
  <si>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</si>
  <si>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</si>
  <si>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</si>
  <si>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</si>
  <si>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</si>
  <si>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</si>
  <si>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</si>
  <si>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</si>
  <si>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</si>
  <si>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</si>
  <si>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</si>
  <si>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</si>
  <si>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</si>
  <si>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</si>
  <si>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</si>
  <si>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</si>
  <si>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</si>
  <si>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</si>
  <si>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</si>
  <si>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</si>
  <si>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</si>
  <si>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</si>
  <si>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</si>
  <si>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</si>
  <si>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</si>
  <si>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</si>
  <si>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</si>
  <si>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</si>
  <si>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</si>
  <si>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</si>
  <si>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</si>
  <si>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</si>
  <si>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</si>
  <si>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</si>
  <si>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</si>
  <si>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</si>
  <si>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</si>
  <si>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</si>
  <si>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</si>
  <si>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</si>
  <si>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</si>
  <si>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</si>
  <si>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</si>
  <si>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</si>
  <si>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</si>
  <si>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</si>
  <si>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</si>
  <si>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</si>
  <si>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</si>
  <si>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</si>
  <si>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</si>
  <si>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</si>
  <si>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</si>
  <si>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</si>
  <si>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</si>
  <si>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</si>
  <si>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</si>
  <si>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</si>
  <si>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</si>
  <si>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</si>
  <si>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</si>
  <si>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</si>
  <si>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</si>
  <si>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</si>
  <si>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</si>
  <si>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</si>
  <si>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</si>
  <si>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</si>
  <si>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</si>
  <si>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</si>
  <si>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</si>
  <si>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</si>
  <si>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</si>
  <si>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</si>
  <si>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</si>
  <si>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</si>
  <si>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</si>
  <si>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</si>
  <si>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</si>
  <si>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</si>
  <si>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</si>
  <si>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</si>
  <si>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</si>
  <si>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</si>
  <si>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</si>
  <si>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</si>
  <si>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</si>
  <si>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</si>
  <si>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</si>
  <si>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</si>
  <si>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</si>
  <si>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</si>
  <si>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</si>
  <si>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</si>
  <si>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</si>
  <si>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</si>
  <si>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</si>
  <si>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</si>
  <si>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</si>
  <si>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</si>
  <si>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</si>
  <si>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</si>
  <si>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</si>
  <si>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</si>
  <si>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</si>
  <si>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</si>
  <si>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</si>
  <si>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</si>
  <si>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</si>
  <si>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</si>
  <si>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</si>
  <si>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</si>
  <si>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</si>
  <si>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</si>
  <si>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</si>
  <si>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</si>
  <si>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</si>
  <si>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</si>
  <si>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</si>
  <si>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</si>
  <si>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</si>
  <si>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</si>
  <si>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</si>
  <si>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</si>
  <si>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</si>
  <si>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</si>
  <si>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</si>
  <si>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</si>
  <si>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</si>
  <si>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</si>
  <si>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</si>
  <si>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</si>
  <si>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</si>
  <si>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</si>
  <si>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</si>
  <si>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</si>
  <si>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</si>
  <si>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</si>
  <si>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</si>
  <si>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</si>
  <si>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</si>
  <si>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</si>
  <si>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</si>
  <si>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</si>
  <si>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</si>
  <si>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</si>
  <si>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</si>
  <si>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</si>
  <si>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</si>
  <si>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</si>
  <si>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</si>
  <si>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</si>
  <si>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</si>
  <si>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</si>
  <si>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</si>
  <si>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</si>
  <si>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</si>
  <si>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</si>
  <si>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</si>
  <si>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</si>
  <si>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</si>
  <si>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</si>
  <si>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</si>
  <si>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</si>
  <si>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</si>
  <si>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</si>
  <si>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</si>
  <si>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</si>
  <si>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</si>
  <si>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</si>
  <si>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</si>
  <si>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</si>
  <si>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</si>
  <si>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</si>
  <si>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</si>
  <si>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</si>
  <si>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</si>
  <si>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</si>
  <si>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</si>
  <si>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</si>
  <si>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</si>
  <si>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</si>
  <si>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</si>
  <si>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</si>
  <si>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</si>
  <si>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</si>
  <si>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</si>
  <si>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</si>
  <si>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</si>
  <si>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</si>
  <si>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</si>
  <si>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</si>
  <si>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</si>
  <si>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</si>
  <si>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</si>
  <si>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</si>
  <si>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</si>
  <si>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</si>
  <si>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</si>
  <si>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</si>
  <si>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</si>
  <si>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</si>
  <si>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</si>
  <si>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</si>
  <si>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</si>
  <si>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</si>
  <si>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</si>
  <si>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</si>
  <si>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</si>
  <si>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</si>
  <si>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</si>
  <si>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</si>
  <si>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</si>
  <si>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</si>
  <si>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</si>
  <si>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</si>
  <si>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</si>
  <si>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</si>
  <si>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</si>
  <si>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</si>
  <si>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</si>
  <si>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</si>
  <si>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</si>
  <si>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</si>
  <si>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</si>
  <si>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</si>
  <si>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</si>
  <si>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</si>
  <si>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</si>
  <si>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</si>
  <si>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</si>
  <si>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</si>
  <si>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</si>
  <si>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</si>
  <si>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</si>
  <si>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</si>
  <si>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</si>
  <si>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</si>
  <si>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</si>
  <si>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</si>
  <si>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</si>
  <si>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</si>
  <si>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</si>
  <si>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</si>
  <si>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</si>
  <si>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</si>
  <si>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</si>
  <si>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</si>
  <si>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</si>
  <si>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</si>
  <si>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</si>
  <si>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</si>
  <si>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</si>
  <si>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</si>
  <si>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</si>
  <si>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</si>
  <si>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</si>
  <si>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</si>
  <si>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</si>
  <si>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</si>
  <si>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</si>
  <si>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</si>
  <si>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</si>
  <si>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</si>
  <si>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</si>
  <si>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</si>
  <si>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</si>
  <si>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</si>
  <si>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</si>
  <si>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</si>
  <si>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</si>
  <si>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</si>
  <si>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</si>
  <si>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</si>
  <si>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</si>
  <si>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</si>
  <si>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</si>
  <si>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</si>
  <si>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</si>
  <si>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</si>
  <si>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</si>
  <si>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</si>
  <si>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</si>
  <si>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</si>
  <si>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</si>
  <si>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</si>
  <si>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</si>
  <si>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</si>
  <si>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</si>
  <si>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</si>
  <si>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</si>
  <si>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</si>
  <si>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</si>
  <si>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</si>
  <si>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</si>
  <si>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</si>
  <si>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</si>
  <si>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</si>
  <si>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</si>
  <si>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</si>
  <si>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</si>
  <si>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</si>
  <si>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</si>
  <si>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</si>
  <si>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</si>
  <si>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</si>
  <si>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</si>
  <si>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</si>
  <si>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</si>
  <si>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</si>
  <si>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</si>
  <si>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</si>
  <si>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</si>
  <si>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</si>
  <si>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</si>
  <si>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</si>
  <si>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</si>
  <si>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</si>
  <si>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</si>
  <si>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</si>
  <si>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</si>
  <si>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</si>
  <si>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</si>
  <si>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</si>
  <si>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</si>
  <si>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</si>
  <si>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</si>
  <si>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</si>
  <si>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</si>
  <si>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</si>
  <si>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</si>
  <si>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</si>
  <si>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</si>
  <si>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</si>
  <si>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</si>
  <si>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</si>
  <si>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</si>
  <si>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</si>
  <si>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</si>
  <si>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</si>
  <si>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</si>
  <si>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</si>
  <si>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</si>
  <si>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</si>
  <si>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</si>
  <si>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</si>
  <si>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</si>
  <si>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</si>
  <si>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</si>
  <si>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</si>
  <si>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</si>
  <si>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</si>
  <si>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</si>
  <si>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</si>
  <si>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</si>
  <si>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</si>
  <si>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</si>
  <si>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</si>
  <si>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</si>
  <si>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</si>
  <si>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</si>
  <si>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</si>
  <si>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</si>
  <si>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</si>
  <si>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</si>
  <si>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</si>
  <si>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</si>
  <si>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</si>
  <si>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</si>
  <si>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</si>
  <si>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</si>
  <si>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</si>
  <si>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</si>
  <si>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</si>
  <si>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</si>
  <si>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</si>
  <si>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</si>
  <si>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</si>
  <si>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</si>
  <si>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</si>
  <si>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</si>
  <si>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</si>
  <si>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</si>
  <si>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</si>
  <si>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</si>
  <si>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</si>
  <si>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</si>
  <si>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</si>
  <si>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</si>
  <si>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</si>
  <si>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</si>
  <si>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</si>
  <si>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</si>
  <si>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</si>
  <si>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</si>
  <si>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</si>
  <si>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</si>
  <si>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</si>
  <si>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</si>
  <si>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</si>
  <si>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</si>
  <si>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</si>
  <si>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</si>
  <si>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</si>
  <si>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</si>
  <si>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</si>
  <si>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</si>
  <si>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</si>
  <si>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</si>
  <si>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</si>
  <si>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</si>
  <si>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</si>
  <si>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</si>
  <si>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</si>
  <si>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</si>
  <si>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</si>
  <si>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</si>
  <si>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</si>
  <si>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</si>
  <si>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</si>
  <si>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</si>
  <si>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</si>
  <si>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</si>
  <si>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</si>
  <si>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</si>
  <si>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</si>
  <si>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</si>
  <si>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</si>
  <si>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</si>
  <si>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</si>
  <si>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</si>
  <si>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</si>
  <si>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</si>
  <si>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</si>
  <si>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</si>
  <si>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</si>
  <si>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</si>
  <si>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</si>
  <si>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</si>
  <si>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</si>
  <si>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</si>
  <si>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</si>
  <si>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</si>
  <si>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</si>
  <si>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</si>
  <si>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</si>
  <si>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</si>
  <si>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</si>
  <si>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</si>
  <si>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</si>
  <si>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</si>
  <si>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</si>
  <si>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</si>
  <si>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</si>
  <si>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</si>
  <si>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</si>
  <si>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</si>
  <si>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</si>
  <si>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</si>
  <si>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</si>
  <si>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</si>
  <si>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</si>
  <si>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</si>
  <si>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</si>
  <si>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</si>
  <si>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</si>
  <si>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</si>
  <si>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</si>
  <si>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</si>
  <si>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</si>
  <si>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</si>
  <si>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</si>
  <si>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</si>
  <si>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</si>
  <si>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</si>
  <si>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</si>
  <si>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</si>
  <si>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</si>
  <si>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</si>
  <si>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</si>
  <si>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</si>
  <si>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</si>
  <si>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</si>
  <si>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</si>
  <si>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</si>
  <si>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</si>
  <si>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</si>
  <si>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</si>
  <si>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</si>
  <si>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</si>
  <si>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</si>
  <si>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</si>
  <si>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</si>
  <si>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</si>
  <si>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</si>
  <si>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</si>
  <si>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</si>
  <si>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</si>
  <si>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</si>
  <si>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</si>
  <si>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</si>
  <si>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</si>
  <si>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</si>
  <si>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</si>
  <si>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</si>
  <si>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</si>
  <si>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</si>
  <si>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</si>
  <si>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</si>
  <si>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</si>
  <si>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</si>
  <si>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</si>
  <si>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</si>
  <si>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</si>
  <si>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</si>
  <si>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</si>
  <si>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</si>
  <si>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</si>
  <si>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</si>
  <si>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</si>
  <si>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</si>
  <si>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</si>
  <si>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</si>
  <si>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</si>
  <si>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</si>
  <si>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</si>
  <si>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</si>
  <si>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</si>
  <si>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</si>
  <si>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</si>
  <si>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</si>
  <si>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</si>
  <si>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</si>
  <si>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</si>
  <si>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</si>
  <si>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</si>
  <si>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</si>
  <si>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</si>
  <si>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</si>
  <si>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</si>
  <si>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</si>
  <si>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</si>
  <si>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</si>
  <si>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</si>
  <si>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</si>
  <si>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</si>
  <si>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</si>
  <si>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</si>
  <si>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</si>
  <si>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</si>
  <si>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</si>
  <si>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</si>
  <si>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</si>
  <si>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</si>
  <si>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</si>
  <si>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</si>
  <si>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</si>
  <si>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</si>
  <si>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</si>
  <si>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</si>
  <si>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</si>
  <si>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</si>
  <si>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</si>
  <si>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</si>
  <si>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</si>
  <si>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</si>
  <si>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</si>
  <si>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</si>
  <si>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</si>
  <si>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</si>
  <si>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</si>
  <si>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</si>
  <si>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</si>
  <si>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</si>
  <si>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</si>
  <si>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</si>
  <si>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</si>
  <si>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</si>
  <si>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</si>
  <si>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</si>
  <si>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</si>
  <si>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</si>
  <si>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</si>
  <si>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</si>
  <si>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</si>
  <si>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</si>
  <si>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</si>
  <si>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</si>
  <si>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</si>
  <si>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</si>
  <si>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</si>
  <si>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</si>
  <si>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</si>
  <si>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</si>
  <si>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</si>
  <si>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</si>
  <si>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</si>
  <si>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</si>
  <si>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</si>
  <si>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</si>
  <si>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</si>
  <si>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</si>
  <si>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</si>
  <si>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</si>
  <si>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</si>
  <si>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</si>
  <si>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</si>
  <si>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</si>
  <si>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</si>
  <si>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</si>
  <si>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</si>
  <si>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</si>
  <si>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</si>
  <si>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</si>
  <si>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</si>
  <si>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</si>
  <si>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</si>
  <si>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</si>
  <si>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</si>
  <si>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</si>
  <si>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</si>
  <si>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</si>
  <si>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</si>
  <si>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</si>
  <si>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</si>
  <si>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</si>
  <si>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</si>
  <si>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</si>
  <si>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</si>
  <si>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</si>
  <si>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</si>
  <si>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</si>
  <si>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</si>
  <si>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</si>
  <si>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</si>
  <si>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</si>
  <si>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</si>
  <si>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</si>
  <si>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</si>
  <si>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</si>
  <si>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</si>
  <si>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</si>
  <si>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</si>
  <si>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</si>
  <si>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</si>
  <si>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</si>
  <si>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</si>
  <si>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</si>
  <si>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</si>
  <si>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</si>
  <si>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</si>
  <si>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</si>
  <si>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</si>
  <si>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</si>
  <si>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</si>
  <si>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</si>
  <si>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</si>
  <si>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</si>
  <si>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</si>
  <si>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</si>
  <si>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</si>
  <si>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</si>
  <si>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</si>
  <si>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</si>
  <si>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</si>
  <si>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</si>
  <si>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</si>
  <si>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</si>
  <si>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</si>
  <si>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</si>
  <si>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</si>
  <si>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</si>
  <si>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</si>
  <si>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</si>
  <si>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</si>
  <si>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</si>
  <si>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</si>
  <si>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</si>
  <si>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</si>
  <si>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</si>
  <si>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</si>
  <si>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</si>
  <si>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</si>
  <si>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</si>
  <si>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</si>
  <si>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</si>
  <si>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</si>
  <si>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</si>
  <si>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</si>
  <si>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</si>
  <si>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</si>
  <si>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</si>
  <si>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</si>
  <si>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</si>
  <si>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</si>
  <si>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</si>
  <si>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</si>
  <si>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</si>
  <si>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</si>
  <si>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</si>
  <si>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</si>
  <si>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</si>
  <si>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</si>
  <si>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</si>
  <si>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</si>
  <si>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</si>
  <si>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</si>
  <si>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</si>
  <si>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</si>
  <si>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</si>
  <si>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</si>
  <si>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</si>
  <si>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</si>
  <si>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</si>
  <si>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</si>
  <si>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</si>
  <si>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</si>
  <si>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</si>
  <si>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</si>
  <si>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</si>
  <si>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</si>
  <si>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</si>
  <si>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</si>
  <si>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</si>
  <si>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</si>
  <si>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</si>
  <si>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</si>
  <si>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</si>
  <si>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</si>
  <si>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</si>
  <si>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</si>
  <si>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</si>
  <si>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</si>
  <si>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</si>
  <si>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</si>
  <si>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</si>
  <si>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</si>
  <si>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</si>
  <si>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</si>
  <si>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</si>
  <si>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</si>
  <si>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</si>
  <si>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</si>
  <si>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</si>
  <si>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</si>
  <si>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</si>
  <si>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</si>
  <si>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</si>
  <si>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</si>
  <si>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</si>
  <si>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</si>
  <si>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</si>
  <si>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</si>
  <si>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</si>
  <si>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</si>
  <si>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</si>
  <si>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</si>
  <si>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</si>
  <si>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</si>
  <si>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</si>
  <si>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</si>
  <si>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</si>
  <si>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</si>
  <si>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</si>
  <si>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</si>
  <si>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</si>
  <si>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</si>
  <si>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</si>
  <si>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</si>
  <si>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</si>
  <si>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</si>
  <si>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</si>
  <si>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</si>
  <si>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</si>
  <si>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</si>
  <si>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</si>
  <si>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</si>
  <si>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</si>
  <si>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</si>
  <si>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</si>
  <si>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</si>
  <si>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</si>
  <si>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</si>
  <si>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</si>
  <si>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</si>
  <si>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</si>
  <si>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</si>
  <si>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</si>
  <si>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</si>
  <si>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</si>
  <si>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</si>
  <si>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</si>
  <si>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</si>
  <si>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</si>
  <si>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</si>
  <si>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</si>
  <si>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</si>
  <si>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</si>
  <si>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</si>
  <si>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</si>
  <si>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</si>
  <si>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</si>
  <si>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</si>
  <si>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</si>
  <si>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</si>
  <si>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</si>
  <si>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</si>
  <si>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</si>
  <si>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</si>
  <si>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</si>
  <si>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</si>
  <si>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</si>
  <si>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</si>
  <si>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</si>
  <si>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</si>
  <si>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</si>
  <si>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</si>
  <si>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</si>
  <si>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</si>
  <si>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</si>
  <si>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</si>
  <si>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</si>
  <si>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</si>
  <si>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</si>
  <si>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</si>
  <si>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</si>
  <si>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</si>
  <si>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</si>
  <si>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</si>
  <si>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</si>
  <si>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</si>
  <si>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</si>
  <si>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</si>
  <si>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</si>
  <si>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</si>
  <si>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</si>
  <si>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</si>
  <si>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</si>
  <si>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</si>
  <si>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</si>
  <si>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</si>
  <si>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</si>
  <si>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</si>
  <si>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</si>
  <si>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</si>
  <si>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</si>
  <si>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</si>
  <si>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</si>
  <si>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</si>
  <si>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</si>
  <si>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</si>
  <si>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</si>
  <si>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</si>
  <si>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</si>
  <si>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</si>
  <si>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</si>
  <si>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</si>
  <si>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</si>
  <si>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</si>
  <si>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</si>
  <si>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</si>
  <si>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</si>
  <si>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</si>
  <si>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</si>
  <si>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</si>
  <si>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</si>
  <si>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</si>
  <si>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</si>
  <si>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</si>
  <si>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</si>
  <si>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</si>
  <si>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</si>
  <si>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</si>
  <si>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</si>
  <si>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</si>
  <si>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</si>
  <si>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</si>
  <si>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</si>
  <si>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</si>
  <si>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</si>
  <si>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</si>
  <si>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</si>
  <si>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</si>
  <si>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</si>
  <si>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</si>
  <si>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</si>
  <si>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</si>
  <si>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</si>
  <si>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</si>
  <si>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</si>
  <si>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</si>
  <si>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</si>
  <si>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</si>
  <si>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</si>
  <si>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</si>
  <si>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</si>
  <si>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</si>
  <si>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</si>
  <si>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</si>
  <si>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</si>
  <si>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</si>
  <si>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</si>
  <si>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</si>
  <si>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</si>
  <si>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</si>
  <si>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</si>
  <si>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</si>
  <si>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</si>
  <si>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</si>
  <si>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</si>
  <si>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</si>
  <si>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</si>
  <si>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</si>
  <si>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</si>
  <si>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</si>
  <si>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</si>
  <si>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</si>
  <si>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</si>
  <si>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</si>
  <si>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</si>
  <si>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</si>
  <si>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</si>
  <si>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</si>
  <si>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</si>
  <si>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</si>
  <si>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</si>
  <si>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</si>
  <si>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</si>
  <si>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</si>
  <si>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</si>
  <si>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</si>
  <si>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</si>
  <si>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</si>
  <si>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</si>
  <si>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</si>
  <si>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</si>
  <si>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</si>
  <si>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</si>
  <si>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</si>
  <si>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</si>
  <si>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</si>
  <si>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</si>
  <si>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</si>
  <si>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</si>
  <si>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</si>
  <si>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</si>
  <si>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</si>
  <si>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</si>
  <si>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</si>
  <si>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</si>
  <si>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</si>
  <si>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</si>
  <si>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</si>
  <si>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</si>
  <si>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</si>
  <si>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</si>
  <si>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</si>
  <si>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</si>
  <si>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</si>
  <si>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</si>
  <si>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</si>
  <si>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</si>
  <si>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</si>
  <si>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</si>
  <si>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</si>
  <si>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</si>
  <si>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</si>
  <si>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</si>
  <si>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</si>
  <si>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</si>
  <si>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</si>
  <si>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</si>
  <si>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</si>
  <si>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</si>
  <si>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</si>
  <si>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</si>
  <si>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</si>
  <si>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</si>
  <si>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</si>
  <si>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</si>
  <si>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</si>
  <si>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</si>
  <si>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</si>
  <si>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</si>
  <si>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</si>
  <si>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</si>
  <si>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</si>
  <si>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</si>
  <si>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</si>
  <si>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</si>
  <si>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</si>
  <si>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</si>
  <si>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</si>
  <si>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</si>
  <si>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</si>
  <si>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</si>
  <si>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</si>
  <si>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</si>
  <si>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</si>
  <si>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</si>
  <si>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</si>
  <si>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</si>
  <si>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</si>
  <si>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</si>
  <si>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</si>
  <si>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</si>
  <si>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</si>
  <si>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</si>
  <si>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</si>
  <si>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</si>
  <si>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</si>
  <si>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</si>
  <si>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</si>
  <si>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</si>
  <si>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</si>
  <si>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</si>
  <si>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</si>
  <si>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</si>
  <si>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</si>
  <si>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</si>
  <si>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</si>
  <si>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</si>
  <si>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</si>
  <si>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</si>
  <si>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</si>
  <si>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</si>
  <si>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</si>
  <si>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</si>
  <si>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</si>
  <si>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</si>
  <si>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</si>
  <si>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</si>
  <si>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</si>
  <si>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</si>
  <si>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</si>
  <si>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</si>
  <si>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</si>
  <si>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</si>
  <si>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</si>
  <si>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</si>
  <si>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</si>
  <si>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</si>
  <si>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</si>
  <si>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</si>
  <si>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</si>
  <si>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</si>
  <si>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</si>
  <si>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</si>
  <si>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</si>
  <si>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</si>
  <si>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</si>
  <si>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</si>
  <si>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</si>
  <si>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</si>
  <si>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</si>
  <si>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</si>
  <si>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</si>
  <si>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</si>
  <si>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</si>
  <si>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</si>
  <si>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</si>
  <si>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</si>
  <si>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</si>
  <si>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</si>
  <si>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</si>
  <si>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</si>
  <si>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</si>
  <si>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</si>
  <si>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</si>
  <si>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</si>
  <si>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</si>
  <si>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</si>
  <si>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</si>
  <si>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</si>
  <si>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</si>
  <si>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</si>
  <si>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</si>
  <si>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</si>
  <si>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</si>
  <si>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</si>
  <si>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</si>
  <si>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</si>
  <si>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</si>
  <si>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</si>
  <si>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</si>
  <si>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</si>
  <si>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</si>
  <si>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</si>
  <si>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</si>
  <si>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</si>
  <si>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</si>
  <si>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</si>
  <si>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</si>
  <si>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</si>
  <si>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</si>
  <si>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</si>
  <si>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</si>
  <si>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</si>
  <si>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</si>
  <si>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</si>
  <si>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</si>
  <si>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</si>
  <si>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</si>
  <si>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</si>
  <si>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</si>
  <si>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</si>
  <si>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</si>
  <si>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</si>
  <si>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</si>
  <si>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</si>
  <si>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</si>
  <si>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</si>
  <si>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</si>
  <si>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</si>
  <si>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</si>
  <si>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</si>
  <si>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</si>
  <si>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</si>
  <si>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</si>
  <si>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</si>
  <si>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</si>
  <si>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</si>
  <si>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</si>
  <si>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</si>
  <si>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</si>
  <si>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</si>
  <si>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</si>
  <si>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</si>
  <si>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</si>
  <si>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</si>
  <si>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</si>
  <si>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</si>
  <si>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</si>
  <si>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</si>
  <si>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</si>
  <si>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</si>
  <si>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</si>
  <si>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</si>
  <si>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</si>
  <si>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</si>
  <si>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</si>
  <si>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</si>
  <si>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</si>
  <si>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</si>
  <si>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</si>
  <si>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</si>
  <si>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</si>
  <si>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</si>
  <si>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</si>
  <si>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</si>
  <si>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</si>
  <si>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</si>
  <si>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</si>
  <si>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</si>
  <si>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</si>
  <si>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</si>
  <si>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</si>
  <si>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</si>
  <si>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</si>
  <si>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</si>
  <si>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</si>
  <si>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</si>
  <si>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</si>
  <si>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</si>
  <si>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</si>
  <si>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</si>
  <si>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</si>
  <si>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</si>
  <si>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</si>
  <si>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</si>
  <si>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</si>
  <si>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</si>
  <si>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</si>
  <si>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</si>
  <si>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</si>
  <si>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</si>
  <si>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</si>
  <si>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</si>
  <si>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</si>
  <si>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</si>
  <si>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</si>
  <si>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</si>
  <si>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</si>
  <si>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</si>
  <si>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</si>
  <si>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</si>
  <si>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</si>
  <si>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</si>
  <si>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</si>
  <si>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</si>
  <si>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</si>
  <si>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</si>
  <si>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</si>
  <si>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</si>
  <si>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</si>
  <si>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</si>
  <si>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</si>
  <si>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</si>
  <si>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</si>
  <si>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</si>
  <si>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</si>
  <si>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</si>
  <si>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</si>
  <si>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</si>
  <si>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</si>
  <si>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</si>
  <si>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</si>
  <si>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</si>
  <si>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</si>
  <si>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</si>
  <si>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</si>
  <si>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</si>
  <si>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</si>
  <si>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</si>
  <si>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</si>
  <si>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</si>
  <si>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</si>
  <si>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</si>
  <si>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</si>
  <si>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</si>
  <si>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</si>
  <si>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</si>
  <si>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</si>
  <si>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</si>
  <si>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</si>
  <si>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</si>
  <si>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</si>
  <si>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</si>
  <si>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</si>
  <si>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</si>
  <si>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</si>
  <si>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</si>
  <si>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</si>
  <si>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</si>
  <si>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</si>
  <si>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</si>
  <si>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</si>
  <si>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</si>
  <si>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</si>
  <si>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</si>
  <si>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</si>
  <si>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</si>
  <si>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</si>
  <si>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</si>
  <si>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</si>
  <si>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</si>
  <si>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</si>
  <si>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</si>
  <si>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</si>
  <si>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</si>
  <si>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</si>
  <si>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</si>
  <si>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</si>
  <si>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</si>
  <si>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</si>
  <si>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</si>
  <si>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</si>
  <si>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</si>
  <si>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</si>
  <si>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</si>
  <si>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</si>
  <si>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</si>
  <si>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</si>
  <si>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</si>
  <si>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Realizado intervalo das 11h08 até 13h08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</si>
  <si>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</si>
  <si>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</si>
  <si>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</si>
  <si>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</si>
  <si>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</si>
  <si>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 xml:space="preserve">Tp pronto 10h39 / Em intervalo das 12h40 até 14h10 / 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</si>
  <si>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</si>
  <si>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</si>
  <si>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</si>
  <si>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</si>
  <si>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</si>
  <si>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</si>
  <si>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Em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</si>
  <si>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</si>
  <si>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</si>
  <si>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</si>
  <si>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</si>
  <si>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</si>
  <si>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</si>
  <si>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</si>
  <si>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</si>
  <si>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Em intervalo das 12h55 até 13h55</t>
  </si>
  <si>
    <t>;</t>
  </si>
  <si>
    <t>TP pronto 09h17 /  sem oportunidade</t>
  </si>
  <si>
    <t xml:space="preserve">TP pronto 12h40 / Em intervalo das 13h35 até 16h05 / </t>
  </si>
  <si>
    <t>Aguardando ativos posicionar no bloc</t>
  </si>
  <si>
    <t>Em intervalo das 12h03 até 20h03</t>
  </si>
  <si>
    <t>Previsão de pronto 10h00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</si>
  <si>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</si>
  <si>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</si>
  <si>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</si>
  <si>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</si>
  <si>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</si>
  <si>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Z3V3</t>
  </si>
  <si>
    <t xml:space="preserve">Manobra 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</si>
  <si>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</si>
  <si>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</si>
  <si>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>ZPT-ZXW</t>
  </si>
  <si>
    <t>ZPTZXW</t>
  </si>
  <si>
    <t>Deslocamento turmas na serra</t>
  </si>
  <si>
    <t>pDM - Substituição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</si>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</sst>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4" topLeftCell="E416" activePane="topRight" state="frozen"/>
      <selection pane="topRight" activeCell="B432" sqref="B4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0.54722222222222228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8.333333333333337E-2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1</v>
      </c>
      <c r="BI361" s="17"/>
      <c r="BJ361" s="17" t="s">
        <v>1510</v>
      </c>
      <c r="BK361" s="18" t="s">
        <v>1511</v>
      </c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</v>
      </c>
      <c r="BR361" s="19">
        <f>IF(OR(B361="",F361=""),"*",AY361/P361)</f>
        <v>1.0000000000000004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1</v>
      </c>
      <c r="BI365" s="17"/>
      <c r="BJ365" s="17" t="s">
        <v>1516</v>
      </c>
      <c r="BK365" s="17" t="s">
        <v>1517</v>
      </c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1</v>
      </c>
      <c r="BI374" s="17"/>
      <c r="BJ374" s="17" t="s">
        <v>1523</v>
      </c>
      <c r="BK374" s="18" t="s">
        <v>1524</v>
      </c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0.75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1</v>
      </c>
      <c r="BI375" s="17"/>
      <c r="BJ375" s="17" t="s">
        <v>1523</v>
      </c>
      <c r="BK375" s="18" t="s">
        <v>1524</v>
      </c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0.75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1527</v>
      </c>
      <c r="BK378" s="17" t="s">
        <v>1527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1527</v>
      </c>
      <c r="BK379" s="17" t="s">
        <v>1527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1527</v>
      </c>
      <c r="BK380" s="17" t="s">
        <v>1527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1530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1527</v>
      </c>
      <c r="BK381" s="17" t="s">
        <v>1527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1531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1527</v>
      </c>
      <c r="BK382" s="17" t="s">
        <v>1527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1531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1527</v>
      </c>
      <c r="BK383" s="17" t="s">
        <v>1527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1527</v>
      </c>
      <c r="BK384" s="17" t="s">
        <v>1527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1</v>
      </c>
      <c r="BI386" s="17"/>
      <c r="BJ386" s="17" t="s">
        <v>1532</v>
      </c>
      <c r="BK386" s="17" t="s">
        <v>1533</v>
      </c>
      <c r="BL386" s="16" t="s">
        <v>1534</v>
      </c>
      <c r="BM386" s="130" t="s">
        <v>405</v>
      </c>
      <c r="BN386" s="130" t="s">
        <v>434</v>
      </c>
      <c r="BO386" s="130" t="s">
        <v>512</v>
      </c>
      <c r="BP386" s="17" t="s">
        <v>1533</v>
      </c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0.50000000000000089</v>
      </c>
      <c r="BS386" s="19">
        <f>IF(OR(B386="",F386=""),"*",BA386/Q386)</f>
        <v>0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1535</v>
      </c>
      <c r="BK388" s="17" t="s">
        <v>1535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1535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1</v>
      </c>
      <c r="BI389" s="17"/>
      <c r="BJ389" s="17" t="s">
        <v>1321</v>
      </c>
      <c r="BK389" s="18" t="s">
        <v>1536</v>
      </c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0.83333333333333304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1537</v>
      </c>
      <c r="BK390" s="18" t="s">
        <v>1538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1539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1540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1539</v>
      </c>
      <c r="BK392" s="18" t="s">
        <v>1538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1541</v>
      </c>
      <c r="BK395" s="17" t="s">
        <v>1541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1541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1542</v>
      </c>
      <c r="J396" s="105">
        <v>54</v>
      </c>
      <c r="K396" s="105">
        <v>106</v>
      </c>
      <c r="L396" s="105"/>
      <c r="M396" s="127" t="s">
        <v>1543</v>
      </c>
      <c r="N396" s="127" t="s">
        <v>1543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1544</v>
      </c>
      <c r="BK396" s="17" t="s">
        <v>1544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1544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86.5</v>
      </c>
      <c r="L400" s="105">
        <v>86.9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/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86.5</v>
      </c>
      <c r="AQ400" s="105">
        <f>BS_CONTROLE[[#This Row],[KM - Inicio]]</f>
        <v>86.5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 t="s">
        <v>380</v>
      </c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/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/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/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/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/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/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/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/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/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/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/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/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/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/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/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1545</v>
      </c>
      <c r="I420" s="106" t="s">
        <v>1545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1546</v>
      </c>
      <c r="X420" s="104" t="s">
        <v>386</v>
      </c>
      <c r="Y420" s="129"/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1547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1548</v>
      </c>
      <c r="X422" s="104" t="s">
        <v>381</v>
      </c>
      <c r="Y422" s="129"/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/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381</v>
      </c>
      <c r="Y423" s="129"/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381</v>
      </c>
      <c r="Y424" s="129"/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1549</v>
      </c>
      <c r="N426" s="127" t="s">
        <v>1550</v>
      </c>
      <c r="O426" s="106">
        <v>8</v>
      </c>
      <c r="P426" s="106">
        <v>0.33333333333333331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1551</v>
      </c>
      <c r="X426" s="104" t="s">
        <v>386</v>
      </c>
      <c r="Y426" s="129"/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/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/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/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/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/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/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/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1552</v>
      </c>
      <c r="X431" s="104" t="s">
        <v>381</v>
      </c>
      <c r="Y431" s="129"/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/>
      <c r="AS431" s="108"/>
      <c r="AT431" s="108"/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/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122.6</v>
      </c>
      <c r="L432" s="105" t="s">
        <v>558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ZZV2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/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ZZV-117</v>
      </c>
      <c r="AN432" s="105" t="str">
        <f>IF(BS_CONTROLE[[#This Row],[SB]]=0, "-", BS_CONTROLE[[#This Row],[SB]])</f>
        <v>ZZV2</v>
      </c>
      <c r="AO432" s="105">
        <f>IF(BS_CONTROLE[[#This Row],[SUB]]=0, "-", BS_CONTROLE[[#This Row],[SUB]])</f>
        <v>53</v>
      </c>
      <c r="AP432" s="105">
        <f>BS_CONTROLE[[#This Row],[KM - Inicio]]</f>
        <v>122.6</v>
      </c>
      <c r="AQ432" s="105">
        <f>BS_CONTROLE[[#This Row],[KM - Inicio]]</f>
        <v>122.6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1553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1554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1554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66" operator="equal">
      <formula>"NÃO"</formula>
    </cfRule>
    <cfRule type="cellIs" dxfId="220" priority="11867" operator="equal">
      <formula>"SIM"</formula>
    </cfRule>
  </conditionalFormatting>
  <conditionalFormatting sqref="AZ6:AZ1001">
    <cfRule type="expression" dxfId="219" priority="54322">
      <formula>#REF!=1</formula>
    </cfRule>
  </conditionalFormatting>
  <conditionalFormatting sqref="BE6:BE1001 AY6:AY1001 U6:U1001">
    <cfRule type="cellIs" dxfId="218" priority="54306" operator="equal">
      <formula>"ERRO"</formula>
    </cfRule>
  </conditionalFormatting>
  <conditionalFormatting sqref="BQ6:BQ1001">
    <cfRule type="cellIs" dxfId="217" priority="54301" operator="equal">
      <formula>"Produção e Intervalo"</formula>
    </cfRule>
    <cfRule type="cellIs" dxfId="216" priority="54302" operator="equal">
      <formula>"Aderente"</formula>
    </cfRule>
    <cfRule type="cellIs" dxfId="215" priority="54303" operator="equal">
      <formula>"Intervalo"</formula>
    </cfRule>
    <cfRule type="cellIs" dxfId="214" priority="54304" operator="equal">
      <formula>"Produção"</formula>
    </cfRule>
    <cfRule type="cellIs" dxfId="213" priority="54305" operator="equal">
      <formula>"ERRO"</formula>
    </cfRule>
  </conditionalFormatting>
  <conditionalFormatting sqref="BR6:BS1001">
    <cfRule type="cellIs" dxfId="212" priority="54283" operator="equal">
      <formula>"*"</formula>
    </cfRule>
    <cfRule type="cellIs" dxfId="211" priority="54284" operator="greaterThanOrEqual">
      <formula>1</formula>
    </cfRule>
    <cfRule type="cellIs" dxfId="210" priority="54285" operator="lessThan">
      <formula>1</formula>
    </cfRule>
  </conditionalFormatting>
  <conditionalFormatting sqref="BK949 BK81 BK83:BK84 BK101 BK67 BK69 BK72:BK73 BJ9:BJ366 BJ368:BJ1001">
    <cfRule type="iconSet" priority="610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74:BK375 BK389:BK392">
    <cfRule type="iconSet" priority="610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09" operator="equal">
      <formula>"OPORTUNIDADE"</formula>
    </cfRule>
  </conditionalFormatting>
  <conditionalFormatting sqref="Y6:Z39">
    <cfRule type="cellIs" dxfId="208" priority="407" operator="equal">
      <formula>"NÃO"</formula>
    </cfRule>
    <cfRule type="cellIs" dxfId="207" priority="408" operator="equal">
      <formula>"SIM"</formula>
    </cfRule>
  </conditionalFormatting>
  <conditionalFormatting sqref="BH6:BH8">
    <cfRule type="iconSet" priority="405">
      <iconSet showValue="0">
        <cfvo type="percent" val="0"/>
        <cfvo type="num" val="1"/>
        <cfvo type="num" val="1" gte="0"/>
      </iconSet>
    </cfRule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77" operator="equal">
      <formula>"OPORTUNIDADE"</formula>
    </cfRule>
  </conditionalFormatting>
  <conditionalFormatting sqref="Y44:Z44">
    <cfRule type="cellIs" dxfId="205" priority="375" operator="equal">
      <formula>"NÃO"</formula>
    </cfRule>
    <cfRule type="cellIs" dxfId="204" priority="376" operator="equal">
      <formula>"SIM"</formula>
    </cfRule>
  </conditionalFormatting>
  <conditionalFormatting sqref="Y48:Z52">
    <cfRule type="cellIs" dxfId="203" priority="374" operator="equal">
      <formula>"OPORTUNIDADE"</formula>
    </cfRule>
  </conditionalFormatting>
  <conditionalFormatting sqref="Y48:Z52">
    <cfRule type="cellIs" dxfId="202" priority="372" operator="equal">
      <formula>"NÃO"</formula>
    </cfRule>
    <cfRule type="cellIs" dxfId="201" priority="373" operator="equal">
      <formula>"SIM"</formula>
    </cfRule>
  </conditionalFormatting>
  <conditionalFormatting sqref="Y68:Z68">
    <cfRule type="cellIs" dxfId="200" priority="368" operator="equal">
      <formula>"OPORTUNIDADE"</formula>
    </cfRule>
  </conditionalFormatting>
  <conditionalFormatting sqref="Y68:Z68">
    <cfRule type="cellIs" dxfId="199" priority="366" operator="equal">
      <formula>"NÃO"</formula>
    </cfRule>
    <cfRule type="cellIs" dxfId="198" priority="367" operator="equal">
      <formula>"SIM"</formula>
    </cfRule>
  </conditionalFormatting>
  <conditionalFormatting sqref="Y75:Z75">
    <cfRule type="cellIs" dxfId="197" priority="365" operator="equal">
      <formula>"OPORTUNIDADE"</formula>
    </cfRule>
  </conditionalFormatting>
  <conditionalFormatting sqref="Y75:Z75">
    <cfRule type="cellIs" dxfId="196" priority="363" operator="equal">
      <formula>"NÃO"</formula>
    </cfRule>
    <cfRule type="cellIs" dxfId="195" priority="364" operator="equal">
      <formula>"SIM"</formula>
    </cfRule>
  </conditionalFormatting>
  <conditionalFormatting sqref="Y77:Z78">
    <cfRule type="cellIs" dxfId="194" priority="362" operator="equal">
      <formula>"OPORTUNIDADE"</formula>
    </cfRule>
  </conditionalFormatting>
  <conditionalFormatting sqref="Y77:Z78">
    <cfRule type="cellIs" dxfId="193" priority="360" operator="equal">
      <formula>"NÃO"</formula>
    </cfRule>
    <cfRule type="cellIs" dxfId="192" priority="361" operator="equal">
      <formula>"SIM"</formula>
    </cfRule>
  </conditionalFormatting>
  <conditionalFormatting sqref="Y81:Z81">
    <cfRule type="cellIs" dxfId="191" priority="359" operator="equal">
      <formula>"OPORTUNIDADE"</formula>
    </cfRule>
  </conditionalFormatting>
  <conditionalFormatting sqref="Y81:Z81">
    <cfRule type="cellIs" dxfId="190" priority="357" operator="equal">
      <formula>"NÃO"</formula>
    </cfRule>
    <cfRule type="cellIs" dxfId="189" priority="358" operator="equal">
      <formula>"SIM"</formula>
    </cfRule>
  </conditionalFormatting>
  <conditionalFormatting sqref="Y82:Z82">
    <cfRule type="cellIs" dxfId="188" priority="356" operator="equal">
      <formula>"OPORTUNIDADE"</formula>
    </cfRule>
  </conditionalFormatting>
  <conditionalFormatting sqref="Y82:Z82">
    <cfRule type="cellIs" dxfId="187" priority="354" operator="equal">
      <formula>"NÃO"</formula>
    </cfRule>
    <cfRule type="cellIs" dxfId="186" priority="355" operator="equal">
      <formula>"SIM"</formula>
    </cfRule>
  </conditionalFormatting>
  <conditionalFormatting sqref="Y91:Z91">
    <cfRule type="cellIs" dxfId="185" priority="353" operator="equal">
      <formula>"OPORTUNIDADE"</formula>
    </cfRule>
  </conditionalFormatting>
  <conditionalFormatting sqref="Y91:Z91">
    <cfRule type="cellIs" dxfId="184" priority="351" operator="equal">
      <formula>"NÃO"</formula>
    </cfRule>
    <cfRule type="cellIs" dxfId="183" priority="352" operator="equal">
      <formula>"SIM"</formula>
    </cfRule>
  </conditionalFormatting>
  <conditionalFormatting sqref="Y93:Z93">
    <cfRule type="cellIs" dxfId="182" priority="350" operator="equal">
      <formula>"OPORTUNIDADE"</formula>
    </cfRule>
  </conditionalFormatting>
  <conditionalFormatting sqref="Y93:Z93">
    <cfRule type="cellIs" dxfId="181" priority="348" operator="equal">
      <formula>"NÃO"</formula>
    </cfRule>
    <cfRule type="cellIs" dxfId="180" priority="349" operator="equal">
      <formula>"SIM"</formula>
    </cfRule>
  </conditionalFormatting>
  <conditionalFormatting sqref="Y95:Z95">
    <cfRule type="cellIs" dxfId="179" priority="347" operator="equal">
      <formula>"OPORTUNIDADE"</formula>
    </cfRule>
  </conditionalFormatting>
  <conditionalFormatting sqref="Y95:Z95">
    <cfRule type="cellIs" dxfId="178" priority="345" operator="equal">
      <formula>"NÃO"</formula>
    </cfRule>
    <cfRule type="cellIs" dxfId="177" priority="346" operator="equal">
      <formula>"SIM"</formula>
    </cfRule>
  </conditionalFormatting>
  <conditionalFormatting sqref="Y96:Z97">
    <cfRule type="cellIs" dxfId="176" priority="344" operator="equal">
      <formula>"OPORTUNIDADE"</formula>
    </cfRule>
  </conditionalFormatting>
  <conditionalFormatting sqref="Y96:Z97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K95:BK9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3">
      <iconSet showValue="0">
        <cfvo type="percent" val="0"/>
        <cfvo type="num" val="1"/>
        <cfvo type="num" val="1" gte="0"/>
      </iconSet>
    </cfRule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89:BP392 BP374:BP375 BP371 BP368 BP377:BP385 BP365 BP397:BP1001 BP361:BP363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87" operator="equal">
      <formula>"OPORTUNIDADE"</formula>
    </cfRule>
  </conditionalFormatting>
  <conditionalFormatting sqref="Z173">
    <cfRule type="cellIs" dxfId="172" priority="285" operator="equal">
      <formula>"NÃO"</formula>
    </cfRule>
    <cfRule type="cellIs" dxfId="171" priority="286" operator="equal">
      <formula>"SIM"</formula>
    </cfRule>
  </conditionalFormatting>
  <conditionalFormatting sqref="BP13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4" operator="equal">
      <formula>"OPORTUNIDADE"</formula>
    </cfRule>
  </conditionalFormatting>
  <conditionalFormatting sqref="Z201">
    <cfRule type="cellIs" dxfId="169" priority="242" operator="equal">
      <formula>"NÃO"</formula>
    </cfRule>
    <cfRule type="cellIs" dxfId="168" priority="243" operator="equal">
      <formula>"SIM"</formula>
    </cfRule>
  </conditionalFormatting>
  <conditionalFormatting sqref="Z202">
    <cfRule type="cellIs" dxfId="167" priority="241" operator="equal">
      <formula>"OPORTUNIDADE"</formula>
    </cfRule>
  </conditionalFormatting>
  <conditionalFormatting sqref="Z202">
    <cfRule type="cellIs" dxfId="166" priority="239" operator="equal">
      <formula>"NÃO"</formula>
    </cfRule>
    <cfRule type="cellIs" dxfId="165" priority="240" operator="equal">
      <formula>"SIM"</formula>
    </cfRule>
  </conditionalFormatting>
  <conditionalFormatting sqref="BP1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3" operator="equal">
      <formula>"OPORTUNIDADE"</formula>
    </cfRule>
  </conditionalFormatting>
  <conditionalFormatting sqref="Y201">
    <cfRule type="cellIs" dxfId="163" priority="231" operator="equal">
      <formula>"NÃO"</formula>
    </cfRule>
    <cfRule type="cellIs" dxfId="162" priority="232" operator="equal">
      <formula>"SIM"</formula>
    </cfRule>
  </conditionalFormatting>
  <conditionalFormatting sqref="BK1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1" operator="equal">
      <formula>"OPORTUNIDADE"</formula>
    </cfRule>
  </conditionalFormatting>
  <conditionalFormatting sqref="Z245">
    <cfRule type="cellIs" dxfId="160" priority="209" operator="equal">
      <formula>"NÃO"</formula>
    </cfRule>
    <cfRule type="cellIs" dxfId="159" priority="210" operator="equal">
      <formula>"SIM"</formula>
    </cfRule>
  </conditionalFormatting>
  <conditionalFormatting sqref="BP1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5" operator="equal">
      <formula>"OPORTUNIDADE"</formula>
    </cfRule>
  </conditionalFormatting>
  <conditionalFormatting sqref="Z285">
    <cfRule type="cellIs" dxfId="157" priority="183" operator="equal">
      <formula>"NÃO"</formula>
    </cfRule>
    <cfRule type="cellIs" dxfId="156" priority="184" operator="equal">
      <formula>"SIM"</formula>
    </cfRule>
  </conditionalFormatting>
  <conditionalFormatting sqref="Z286">
    <cfRule type="cellIs" dxfId="155" priority="182" operator="equal">
      <formula>"OPORTUNIDADE"</formula>
    </cfRule>
  </conditionalFormatting>
  <conditionalFormatting sqref="Z286">
    <cfRule type="cellIs" dxfId="154" priority="180" operator="equal">
      <formula>"NÃO"</formula>
    </cfRule>
    <cfRule type="cellIs" dxfId="153" priority="181" operator="equal">
      <formula>"SIM"</formula>
    </cfRule>
  </conditionalFormatting>
  <conditionalFormatting sqref="BK2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1555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1556</v>
      </c>
      <c r="C4" s="160" t="s">
        <v>1557</v>
      </c>
      <c r="D4" s="160" t="s">
        <v>1558</v>
      </c>
      <c r="E4" s="160" t="s">
        <v>1559</v>
      </c>
      <c r="F4" s="160" t="s">
        <v>4</v>
      </c>
      <c r="G4" s="160" t="s">
        <v>1560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1561</v>
      </c>
      <c r="C6" s="161">
        <v>407867</v>
      </c>
      <c r="D6" s="161" t="s">
        <v>1562</v>
      </c>
      <c r="E6" s="161" t="s">
        <v>789</v>
      </c>
      <c r="F6" s="161" t="s">
        <v>1563</v>
      </c>
      <c r="G6" s="162"/>
    </row>
    <row r="7" spans="2:7">
      <c r="B7" s="161" t="s">
        <v>1564</v>
      </c>
      <c r="C7" s="161">
        <v>293644</v>
      </c>
      <c r="D7" s="161" t="s">
        <v>1565</v>
      </c>
      <c r="E7" s="161" t="s">
        <v>789</v>
      </c>
      <c r="F7" s="161" t="s">
        <v>1563</v>
      </c>
      <c r="G7" s="162"/>
    </row>
    <row r="8" spans="2:7">
      <c r="B8" s="161" t="s">
        <v>1566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1567</v>
      </c>
      <c r="C9" s="161">
        <v>256790</v>
      </c>
      <c r="D9" s="161" t="s">
        <v>1568</v>
      </c>
      <c r="E9" s="161" t="s">
        <v>790</v>
      </c>
      <c r="F9" s="161" t="s">
        <v>1569</v>
      </c>
      <c r="G9" s="162">
        <v>46357</v>
      </c>
    </row>
    <row r="10" spans="2:7">
      <c r="B10" s="161" t="s">
        <v>1570</v>
      </c>
      <c r="C10" s="161">
        <v>265193</v>
      </c>
      <c r="D10" s="161" t="s">
        <v>1571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1572</v>
      </c>
      <c r="C11" s="161">
        <v>293716</v>
      </c>
      <c r="D11" s="161" t="s">
        <v>1573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1574</v>
      </c>
      <c r="C12" s="161">
        <v>257258</v>
      </c>
      <c r="D12" s="161" t="s">
        <v>1575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1576</v>
      </c>
      <c r="C13" s="161">
        <v>371147</v>
      </c>
      <c r="D13" s="161" t="s">
        <v>1577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1578</v>
      </c>
      <c r="C14" s="161">
        <v>259230</v>
      </c>
      <c r="D14" s="161" t="s">
        <v>1579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1580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1581</v>
      </c>
      <c r="C16" s="161">
        <v>258542</v>
      </c>
      <c r="D16" s="161" t="s">
        <v>1582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1583</v>
      </c>
      <c r="C17" s="161">
        <v>257050</v>
      </c>
      <c r="D17" s="161" t="s">
        <v>1584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1585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1586</v>
      </c>
      <c r="D4" s="163" t="s">
        <v>1587</v>
      </c>
      <c r="E4" s="163" t="s">
        <v>1588</v>
      </c>
      <c r="F4" s="160" t="s">
        <v>1589</v>
      </c>
      <c r="G4" s="163" t="s">
        <v>1590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1591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1592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1591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1593</v>
      </c>
      <c r="G9" s="167" t="s">
        <v>1594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1591</v>
      </c>
      <c r="G10" s="167"/>
    </row>
    <row r="11" spans="2:7" hidden="1">
      <c r="B11" s="191" t="s">
        <v>1595</v>
      </c>
      <c r="C11" s="191">
        <v>9038</v>
      </c>
      <c r="D11" s="192">
        <v>46085</v>
      </c>
      <c r="E11" s="191">
        <v>10520</v>
      </c>
      <c r="F11" s="193" t="s">
        <v>1596</v>
      </c>
      <c r="G11" s="191"/>
    </row>
    <row r="12" spans="2:7">
      <c r="B12" s="167" t="s">
        <v>1595</v>
      </c>
      <c r="C12" s="167">
        <v>9059</v>
      </c>
      <c r="D12" s="168">
        <v>46091</v>
      </c>
      <c r="E12" s="167">
        <v>15600</v>
      </c>
      <c r="F12" s="169" t="s">
        <v>1591</v>
      </c>
      <c r="G12" s="167" t="s">
        <v>1597</v>
      </c>
    </row>
    <row r="13" spans="2:7">
      <c r="B13" s="167" t="s">
        <v>709</v>
      </c>
      <c r="C13" s="167" t="s">
        <v>1598</v>
      </c>
      <c r="D13" s="168">
        <v>46086</v>
      </c>
      <c r="E13" s="167">
        <v>8.5</v>
      </c>
      <c r="F13" s="169" t="s">
        <v>1599</v>
      </c>
      <c r="G13" s="167"/>
    </row>
    <row r="14" spans="2:7">
      <c r="B14" s="167" t="s">
        <v>709</v>
      </c>
      <c r="C14" s="167" t="s">
        <v>1600</v>
      </c>
      <c r="D14" s="168">
        <v>46086</v>
      </c>
      <c r="E14" s="167">
        <v>10000</v>
      </c>
      <c r="F14" s="169" t="s">
        <v>1599</v>
      </c>
      <c r="G14" s="167"/>
    </row>
    <row r="15" spans="2:7">
      <c r="B15" s="167" t="s">
        <v>709</v>
      </c>
      <c r="C15" s="167" t="s">
        <v>1601</v>
      </c>
      <c r="D15" s="168">
        <v>46086</v>
      </c>
      <c r="E15" s="167">
        <v>8000</v>
      </c>
      <c r="F15" s="169" t="s">
        <v>1599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1602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1603</v>
      </c>
      <c r="C2" s="121" t="s">
        <v>946</v>
      </c>
      <c r="D2" s="76" t="s">
        <v>948</v>
      </c>
      <c r="E2" s="76" t="s">
        <v>1604</v>
      </c>
      <c r="F2" s="99" t="s">
        <v>1605</v>
      </c>
      <c r="G2" s="76" t="s">
        <v>1606</v>
      </c>
      <c r="H2" s="76" t="s">
        <v>1607</v>
      </c>
      <c r="I2" s="76" t="s">
        <v>1608</v>
      </c>
      <c r="J2" s="76" t="s">
        <v>1609</v>
      </c>
      <c r="K2" s="78" t="s">
        <v>1610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SIM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*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*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*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*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*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*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*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ZZV-117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1611</v>
      </c>
      <c r="D5" s="236"/>
      <c r="E5" s="236"/>
      <c r="F5" s="236"/>
      <c r="G5" s="236"/>
      <c r="H5" s="236"/>
      <c r="I5" s="236"/>
      <c r="J5" s="237"/>
      <c r="K5" s="238" t="s">
        <v>1612</v>
      </c>
      <c r="L5" s="239"/>
      <c r="M5" s="239"/>
      <c r="N5" s="239"/>
      <c r="O5" s="240" t="s">
        <v>1613</v>
      </c>
      <c r="P5" s="241"/>
    </row>
    <row r="6" spans="1:16" s="74" customFormat="1" ht="15" customHeight="1">
      <c r="A6" s="66" t="s">
        <v>1614</v>
      </c>
      <c r="B6" s="75" t="s">
        <v>1615</v>
      </c>
      <c r="C6" s="76" t="s">
        <v>961</v>
      </c>
      <c r="D6" s="77" t="s">
        <v>962</v>
      </c>
      <c r="E6" s="76" t="s">
        <v>1616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1617</v>
      </c>
      <c r="M6" s="80" t="s">
        <v>576</v>
      </c>
      <c r="N6" s="81" t="s">
        <v>956</v>
      </c>
      <c r="O6" s="158" t="s">
        <v>999</v>
      </c>
      <c r="P6" s="133" t="s">
        <v>1618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1</v>
      </c>
      <c r="P361" s="147" t="str">
        <f>IF($A$2=1,IF(SP_SUL!BJ361="","*",SP_SUL!BJ361),IF(SP_SUL!BK361="","*",SP_SUL!BK361))</f>
        <v>Realizado intervalo das 11h08 até 13h08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1</v>
      </c>
      <c r="P365" s="147" t="str">
        <f>IF($A$2=1,IF(SP_SUL!BJ365="","*",SP_SUL!BJ365),IF(SP_SUL!BK365="","*",SP_SUL!BK365))</f>
        <v xml:space="preserve">Tp pronto 10h39 / Em intervalo das 12h40 até 14h10 / 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1</v>
      </c>
      <c r="P374" s="147" t="str">
        <f>IF($A$2=1,IF(SP_SUL!BJ374="","*",SP_SUL!BJ374),IF(SP_SUL!BK374="","*",SP_SUL!BK374))</f>
        <v>TP pronto 10h36 /  Em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1</v>
      </c>
      <c r="P375" s="147" t="str">
        <f>IF($A$2=1,IF(SP_SUL!BJ375="","*",SP_SUL!BJ375),IF(SP_SUL!BK375="","*",SP_SUL!BK375))</f>
        <v>TP pronto 10h36 /  Em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1</v>
      </c>
      <c r="P386" s="147" t="str">
        <f>IF($A$2=1,IF(SP_SUL!BJ386="","*",SP_SUL!BJ386),IF(SP_SUL!BK386="","*",SP_SUL!BK386))</f>
        <v>TP pronto 07h29 / Em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1</v>
      </c>
      <c r="P389" s="147" t="str">
        <f>IF($A$2=1,IF(SP_SUL!BJ389="","*",SP_SUL!BJ389),IF(SP_SUL!BK389="","*",SP_SUL!BK389))</f>
        <v xml:space="preserve">TP pronto 12h40 / Em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86.5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86.5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8</v>
      </c>
      <c r="J426" s="113">
        <f>IF(SP_SUL!P426="","*",SP_SUL!P426)</f>
        <v>0.33333333333333331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ZZV-117</v>
      </c>
      <c r="H432" s="116">
        <f>IF(SP_SUL!K432="","*",SP_SUL!K432)</f>
        <v>122.6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ZZV-117</v>
      </c>
      <c r="M432" s="83">
        <f>IF(SP_SUL!AP432="","*",SP_SUL!AP432)</f>
        <v>122.6</v>
      </c>
      <c r="N432" s="83" t="str">
        <f>IF(SP_SUL!AM432="","*",SP_SUL!AM432)</f>
        <v>ZZV-117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1619</v>
      </c>
      <c r="V1" s="234"/>
      <c r="W1" s="234"/>
    </row>
    <row r="2" spans="1:23" ht="15" customHeight="1">
      <c r="A2" s="87" t="s">
        <v>1620</v>
      </c>
      <c r="B2" s="87" t="s">
        <v>1615</v>
      </c>
      <c r="C2" s="87" t="s">
        <v>376</v>
      </c>
      <c r="D2" s="88" t="s">
        <v>961</v>
      </c>
      <c r="E2" s="88" t="s">
        <v>4</v>
      </c>
      <c r="F2" s="88" t="s">
        <v>1614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1621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86.5</v>
      </c>
      <c r="O397" s="144">
        <f>IF(SP_SUL!L400="","*",SP_SUL!L400)</f>
        <v>86.9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SIM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312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1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23</v>
      </c>
    </row>
    <row r="404" spans="1:23" hidden="1">
      <c r="A404" s="146" t="str">
        <f>IF(SP_SUL!Y407="","*",SP_SUL!Y407)</f>
        <v>*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0</v>
      </c>
      <c r="W404" s="137">
        <f ca="1">_xlfn.XLOOKUP(G404&amp;$W$2,BS_CONTROLE[CHAVE],BS_CONTROLE[Quantidade_11],"-")</f>
        <v>940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103</v>
      </c>
      <c r="V409" s="137">
        <f ca="1">_xlfn.XLOOKUP(G409&amp;$V$2,BS_CONTROLE[CHAVE],BS_CONTROLE[Quantidade_11],"-")</f>
        <v>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103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1750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0</v>
      </c>
    </row>
    <row r="412" spans="1:23" hidden="1">
      <c r="A412" s="146" t="str">
        <f>IF(SP_SUL!Y415="","*",SP_SUL!Y415)</f>
        <v>*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2</v>
      </c>
      <c r="V412" s="137">
        <f ca="1">_xlfn.XLOOKUP(G412&amp;$V$2,BS_CONTROLE[CHAVE],BS_CONTROLE[Quantidade_11],"-")</f>
        <v>0</v>
      </c>
      <c r="W412" s="137">
        <f ca="1">_xlfn.XLOOKUP(G412&amp;$W$2,BS_CONTROLE[CHAVE],BS_CONTROLE[Quantidade_11],"-")</f>
        <v>0</v>
      </c>
    </row>
    <row r="413" spans="1:23" hidden="1">
      <c r="A413" s="146" t="str">
        <f>IF(SP_SUL!Y416="","*",SP_SUL!Y416)</f>
        <v>*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1</v>
      </c>
      <c r="V413" s="137">
        <f ca="1">_xlfn.XLOOKUP(G413&amp;$V$2,BS_CONTROLE[CHAVE],BS_CONTROLE[Quantidade_11],"-")</f>
        <v>0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>
        <f ca="1">_xlfn.XLOOKUP(G419&amp;$V$2,BS_CONTROLE[CHAVE],BS_CONTROLE[Quantidade_11],"-")</f>
        <v>1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700</v>
      </c>
      <c r="W420" s="137">
        <f ca="1">_xlfn.XLOOKUP(G420&amp;$W$2,BS_CONTROLE[CHAVE],BS_CONTROLE[Quantidade_11],"-")</f>
        <v>1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8</v>
      </c>
      <c r="Q423" s="143">
        <f>IF(SP_SUL!P426="","*",SP_SUL!P426)</f>
        <v>0.33333333333333331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>
        <f ca="1">_xlfn.XLOOKUP(G423&amp;$V$2,BS_CONTROLE[CHAVE],BS_CONTROLE[Quantidade_11],"-")</f>
        <v>1</v>
      </c>
      <c r="W423" s="137">
        <f ca="1">_xlfn.XLOOKUP(G423&amp;$W$2,BS_CONTROLE[CHAVE],BS_CONTROLE[Quantidade_11],"-")</f>
        <v>1</v>
      </c>
    </row>
    <row r="424" spans="1:23" hidden="1">
      <c r="A424" s="146" t="str">
        <f>IF(SP_SUL!Y427="","*",SP_SUL!Y427)</f>
        <v>*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1</v>
      </c>
      <c r="V425" s="137">
        <f ca="1">_xlfn.XLOOKUP(G425&amp;$V$2,BS_CONTROLE[CHAVE],BS_CONTROLE[Quantidade_11],"-")</f>
        <v>1860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>
        <f ca="1">_xlfn.XLOOKUP(G426&amp;$V$2,BS_CONTROLE[CHAVE],BS_CONTROLE[Quantidade_11],"-")</f>
        <v>0</v>
      </c>
      <c r="W426" s="137">
        <f ca="1">_xlfn.XLOOKUP(G426&amp;$W$2,BS_CONTROLE[CHAVE],BS_CONTROLE[Quantidade_11],"-")</f>
        <v>0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>
        <f ca="1">_xlfn.XLOOKUP(G427&amp;$W$2,BS_CONTROLE[CHAVE],BS_CONTROLE[Quantidade_11],"-")</f>
        <v>0</v>
      </c>
    </row>
    <row r="428" spans="1:23" hidden="1">
      <c r="A428" s="146" t="str">
        <f>IF(SP_SUL!Y431="","*",SP_SUL!Y431)</f>
        <v>*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ZZV-117</v>
      </c>
      <c r="L429" s="139" t="str">
        <f>IF(SP_SUL!N432="","*",SP_SUL!N432)</f>
        <v>ZZV2</v>
      </c>
      <c r="M429" s="140">
        <f>IF(SP_SUL!J432="","*",SP_SUL!J432)</f>
        <v>53</v>
      </c>
      <c r="N429" s="144">
        <f>IF(SP_SUL!K432="","*",SP_SUL!K432)</f>
        <v>122.6</v>
      </c>
      <c r="O429" s="144" t="str">
        <f>IF(SP_SUL!L432="","*",SP_SUL!L432)</f>
        <v>-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2026-03-12T17:29:27Z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