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79" documentId="8_{B6337239-1A00-434D-AAD0-422EA1FEB5AE}" xr6:coauthVersionLast="47" xr6:coauthVersionMax="47" xr10:uidLastSave="{6812A557-1EBD-4684-97BD-30D9F2FACDA2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3" i="1" l="1" a="1"/>
  <c r="N583" i="1"/>
  <c r="M583" i="1" a="1"/>
  <c r="M583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6" i="1"/>
  <c r="AJ578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L581" i="12"/>
  <c r="N567" i="1" a="1"/>
  <c r="N567" i="1"/>
  <c r="L565" i="12" s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L569" i="12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570" i="1" l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<sst xmlns="http://schemas.openxmlformats.org/spreadsheetml/2006/main" count="12534" uniqueCount="1842">
  <si>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</si>
  <si>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</si>
  <si>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</si>
  <si>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</si>
  <si>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</si>
  <si>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</si>
  <si>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</si>
  <si>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</si>
  <si>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</si>
  <si>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</si>
  <si>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</si>
  <si>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</si>
  <si>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</si>
  <si>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</si>
  <si>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</si>
  <si>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</si>
  <si>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</si>
  <si>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</si>
  <si>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</si>
  <si>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</si>
  <si>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</si>
  <si>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</si>
  <si>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</si>
  <si>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</si>
  <si>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</si>
  <si>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</si>
  <si>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</si>
  <si>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</si>
  <si>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</si>
  <si>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</si>
  <si>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</si>
  <si>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</si>
  <si>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</si>
  <si>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</si>
  <si>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</si>
  <si>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</si>
  <si>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</si>
  <si>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</si>
  <si>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</si>
  <si>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</si>
  <si>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</si>
  <si>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</si>
  <si>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</si>
  <si>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</si>
  <si>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</si>
  <si>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</si>
  <si>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</si>
  <si>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</si>
  <si>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</si>
  <si>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</si>
  <si>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</si>
  <si>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</si>
  <si>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</si>
  <si>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</si>
  <si>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</si>
  <si>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</si>
  <si>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</si>
  <si>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</si>
  <si>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</si>
  <si>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</si>
  <si>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</si>
  <si>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</si>
  <si>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</si>
  <si>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</si>
  <si>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</si>
  <si>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</si>
  <si>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</si>
  <si>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</si>
  <si>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</si>
  <si>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</si>
  <si>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</si>
  <si>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</si>
  <si>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</si>
  <si>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</si>
  <si>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</si>
  <si>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</si>
  <si>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</si>
  <si>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</si>
  <si>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</si>
  <si>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</si>
  <si>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</si>
  <si>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</si>
  <si>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</si>
  <si>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</si>
  <si>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</si>
  <si>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</si>
  <si>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</si>
  <si>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</si>
  <si>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</si>
  <si>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</si>
  <si>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</si>
  <si>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</si>
  <si>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</si>
  <si>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</si>
  <si>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</si>
  <si>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</si>
  <si>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</si>
  <si>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</si>
  <si>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</si>
  <si>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</si>
  <si>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</si>
  <si>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</si>
  <si>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</si>
  <si>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</si>
  <si>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</si>
  <si>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</si>
  <si>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</si>
  <si>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</si>
  <si>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</si>
  <si>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</si>
  <si>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</si>
  <si>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</si>
  <si>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</si>
  <si>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</si>
  <si>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</si>
  <si>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</si>
  <si>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</si>
  <si>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</si>
  <si>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</si>
  <si>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</si>
  <si>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</si>
  <si>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</si>
  <si>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</si>
  <si>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</si>
  <si>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</si>
  <si>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</si>
  <si>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</si>
  <si>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</si>
  <si>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</si>
  <si>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</si>
  <si>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</si>
  <si>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</si>
  <si>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</si>
  <si>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</si>
  <si>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</si>
  <si>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</si>
  <si>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</si>
  <si>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</si>
  <si>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</si>
  <si>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</si>
  <si>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</si>
  <si>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</si>
  <si>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</si>
  <si>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</si>
  <si>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</si>
  <si>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</si>
  <si>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</si>
  <si>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</si>
  <si>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</si>
  <si>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</si>
  <si>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</si>
  <si>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</si>
  <si>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</si>
  <si>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</si>
  <si>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</si>
  <si>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</si>
  <si>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</si>
  <si>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</si>
  <si>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</si>
  <si>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</si>
  <si>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</si>
  <si>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</si>
  <si>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</si>
  <si>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</si>
  <si>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</si>
  <si>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</si>
  <si>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</si>
  <si>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</si>
  <si>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</si>
  <si>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</si>
  <si>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</si>
  <si>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</si>
  <si>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</si>
  <si>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</si>
  <si>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</si>
  <si>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</si>
  <si>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</si>
  <si>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</si>
  <si>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</si>
  <si>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</si>
  <si>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</si>
  <si>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</si>
  <si>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</si>
  <si>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</si>
  <si>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</si>
  <si>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</si>
  <si>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</si>
  <si>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</si>
  <si>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</si>
  <si>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</si>
  <si>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</si>
  <si>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</si>
  <si>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</si>
  <si>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</si>
  <si>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</si>
  <si>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</si>
  <si>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</si>
  <si>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</si>
  <si>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</si>
  <si>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</si>
  <si>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</si>
  <si>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</si>
  <si>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</si>
  <si>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</si>
  <si>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</si>
  <si>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</si>
  <si>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</si>
  <si>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</si>
  <si>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</si>
  <si>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</si>
  <si>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</si>
  <si>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</si>
  <si>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</si>
  <si>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</si>
  <si>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</si>
  <si>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</si>
  <si>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</si>
  <si>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</si>
  <si>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</si>
  <si>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</si>
  <si>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</si>
  <si>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</si>
  <si>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</si>
  <si>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</si>
  <si>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</si>
  <si>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</si>
  <si>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</si>
  <si>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</si>
  <si>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</si>
  <si>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</si>
  <si>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</si>
  <si>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</si>
  <si>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</si>
  <si>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</si>
  <si>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</si>
  <si>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</si>
  <si>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</si>
  <si>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</si>
  <si>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</si>
  <si>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</si>
  <si>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</si>
  <si>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</si>
  <si>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</si>
  <si>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</si>
  <si>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</si>
  <si>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</si>
  <si>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</si>
  <si>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</si>
  <si>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</si>
  <si>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</si>
  <si>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</si>
  <si>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</si>
  <si>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</si>
  <si>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</si>
  <si>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</si>
  <si>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</si>
  <si>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</si>
  <si>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</si>
  <si>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</si>
  <si>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</si>
  <si>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</si>
  <si>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</si>
  <si>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</si>
  <si>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</si>
  <si>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</si>
  <si>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</si>
  <si>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</si>
  <si>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</si>
  <si>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</si>
  <si>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</si>
  <si>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</si>
  <si>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</si>
  <si>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</si>
  <si>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</si>
  <si>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</si>
  <si>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</si>
  <si>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</si>
  <si>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</si>
  <si>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</si>
  <si>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</si>
  <si>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</si>
  <si>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</si>
  <si>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</si>
  <si>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</si>
  <si>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</si>
  <si>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</si>
  <si>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</si>
  <si>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</si>
  <si>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</si>
  <si>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</si>
  <si>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</si>
  <si>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</si>
  <si>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</si>
  <si>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</si>
  <si>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</si>
  <si>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</si>
  <si>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</si>
  <si>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</si>
  <si>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</si>
  <si>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</si>
  <si>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</si>
  <si>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</si>
  <si>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</si>
  <si>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</si>
  <si>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</si>
  <si>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</si>
  <si>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</si>
  <si>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</si>
  <si>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</si>
  <si>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</si>
  <si>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</si>
  <si>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</si>
  <si>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</si>
  <si>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</si>
  <si>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</si>
  <si>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</si>
  <si>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</si>
  <si>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</si>
  <si>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</si>
  <si>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</si>
  <si>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</si>
  <si>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</si>
  <si>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</si>
  <si>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</si>
  <si>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</si>
  <si>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</si>
  <si>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</si>
  <si>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</si>
  <si>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</si>
  <si>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</si>
  <si>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</si>
  <si>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</si>
  <si>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</si>
  <si>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</si>
  <si>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</si>
  <si>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</si>
  <si>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</si>
  <si>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</si>
  <si>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</si>
  <si>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</si>
  <si>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</si>
  <si>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</si>
  <si>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</si>
  <si>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</si>
  <si>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</si>
  <si>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</si>
  <si>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</si>
  <si>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</si>
  <si>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</si>
  <si>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</si>
  <si>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</si>
  <si>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</si>
  <si>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</si>
  <si>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</si>
  <si>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</si>
  <si>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</si>
  <si>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</si>
  <si>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</si>
  <si>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</si>
  <si>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</si>
  <si>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</si>
  <si>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</si>
  <si>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</si>
  <si>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</si>
  <si>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</si>
  <si>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</si>
  <si>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</si>
  <si>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</si>
  <si>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</si>
  <si>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</si>
  <si>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</si>
  <si>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</si>
  <si>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</si>
  <si>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</si>
  <si>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</si>
  <si>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</si>
  <si>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</si>
  <si>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</si>
  <si>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</si>
  <si>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</si>
  <si>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</si>
  <si>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</si>
  <si>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</si>
  <si>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</si>
  <si>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</si>
  <si>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</si>
  <si>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</si>
  <si>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</si>
  <si>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</si>
  <si>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</si>
  <si>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</si>
  <si>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</si>
  <si>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</si>
  <si>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</si>
  <si>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</si>
  <si>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</si>
  <si>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</si>
  <si>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</si>
  <si>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</si>
  <si>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</si>
  <si>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</si>
  <si>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</si>
  <si>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</si>
  <si>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</si>
  <si>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</si>
  <si>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</si>
  <si>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</si>
  <si>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</si>
  <si>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</si>
  <si>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</si>
  <si>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</si>
  <si>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</si>
  <si>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</si>
  <si>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</si>
  <si>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</si>
  <si>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</si>
  <si>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</si>
  <si>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</si>
  <si>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</si>
  <si>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</si>
  <si>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</si>
  <si>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</si>
  <si>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</si>
  <si>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</si>
  <si>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</si>
  <si>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</si>
  <si>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</si>
  <si>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</si>
  <si>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</si>
  <si>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</si>
  <si>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</si>
  <si>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</si>
  <si>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</si>
  <si>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</si>
  <si>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</si>
  <si>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</si>
  <si>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</si>
  <si>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</si>
  <si>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</si>
  <si>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</si>
  <si>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</si>
  <si>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</si>
  <si>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</si>
  <si>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</si>
  <si>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</si>
  <si>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</si>
  <si>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</si>
  <si>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</si>
  <si>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</si>
  <si>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</si>
  <si>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</si>
  <si>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</si>
  <si>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</si>
  <si>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</si>
  <si>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</si>
  <si>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</si>
  <si>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</si>
  <si>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</si>
  <si>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</si>
  <si>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</si>
  <si>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</si>
  <si>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</si>
  <si>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</si>
  <si>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</si>
  <si>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</si>
  <si>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</si>
  <si>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</si>
  <si>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</si>
  <si>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</si>
  <si>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</si>
  <si>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</si>
  <si>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</si>
  <si>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</si>
  <si>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</si>
  <si>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</si>
  <si>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</si>
  <si>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</si>
  <si>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</si>
  <si>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</si>
  <si>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</si>
  <si>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</si>
  <si>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</si>
  <si>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</si>
  <si>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</si>
  <si>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</si>
  <si>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</si>
  <si>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</si>
  <si>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</si>
  <si>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</si>
  <si>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</si>
  <si>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</si>
  <si>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</si>
  <si>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</si>
  <si>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</si>
  <si>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</si>
  <si>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</si>
  <si>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</si>
  <si>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</si>
  <si>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</si>
  <si>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</si>
  <si>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</si>
  <si>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</si>
  <si>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</si>
  <si>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</si>
  <si>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</si>
  <si>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</si>
  <si>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</si>
  <si>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</si>
  <si>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</si>
  <si>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</si>
  <si>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</si>
  <si>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</si>
  <si>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</si>
  <si>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</si>
  <si>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</si>
  <si>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</si>
  <si>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</si>
  <si>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</si>
  <si>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</si>
  <si>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</si>
  <si>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</si>
  <si>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</si>
  <si>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</si>
  <si>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</si>
  <si>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</si>
  <si>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</si>
  <si>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</si>
  <si>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</si>
  <si>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</si>
  <si>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</si>
  <si>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</si>
  <si>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</si>
  <si>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</si>
  <si>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</si>
  <si>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</si>
  <si>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</si>
  <si>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</si>
  <si>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</si>
  <si>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</si>
  <si>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</si>
  <si>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</si>
  <si>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</si>
  <si>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</si>
  <si>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</si>
  <si>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</si>
  <si>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</si>
  <si>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</si>
  <si>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</si>
  <si>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</si>
  <si>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</si>
  <si>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</si>
  <si>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</si>
  <si>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</si>
  <si>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</si>
  <si>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</si>
  <si>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</si>
  <si>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</si>
  <si>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</si>
  <si>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</si>
  <si>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</si>
  <si>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</si>
  <si>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</si>
  <si>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</si>
  <si>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</si>
  <si>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</si>
  <si>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</si>
  <si>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</si>
  <si>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</si>
  <si>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</si>
  <si>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</si>
  <si>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</si>
  <si>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</si>
  <si>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</si>
  <si>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</si>
  <si>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</si>
  <si>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</si>
  <si>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</si>
  <si>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</si>
  <si>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</si>
  <si>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</si>
  <si>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</si>
  <si>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</si>
  <si>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</si>
  <si>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</si>
  <si>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</si>
  <si>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</si>
  <si>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</si>
  <si>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</si>
  <si>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</si>
  <si>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</si>
  <si>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</si>
  <si>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</si>
  <si>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</si>
  <si>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</si>
  <si>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</si>
  <si>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</si>
  <si>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</si>
  <si>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</si>
  <si>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</si>
  <si>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</si>
  <si>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</si>
  <si>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</si>
  <si>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</si>
  <si>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</si>
  <si>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</si>
  <si>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</si>
  <si>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</si>
  <si>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</si>
  <si>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</si>
  <si>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</si>
  <si>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</si>
  <si>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</si>
  <si>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</si>
  <si>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</si>
  <si>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</si>
  <si>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</si>
  <si>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</si>
  <si>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</si>
  <si>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</si>
  <si>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</si>
  <si>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</si>
  <si>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</si>
  <si>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</si>
  <si>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</si>
  <si>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</si>
  <si>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</si>
  <si>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</si>
  <si>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</si>
  <si>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</si>
  <si>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</si>
  <si>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</si>
  <si>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</si>
  <si>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</si>
  <si>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</si>
  <si>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</si>
  <si>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</si>
  <si>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</si>
  <si>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</si>
  <si>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</si>
  <si>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</si>
  <si>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</si>
  <si>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</si>
  <si>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</si>
  <si>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</si>
  <si>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</si>
  <si>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</si>
  <si>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</si>
  <si>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</si>
  <si>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</si>
  <si>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</si>
  <si>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</si>
  <si>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</si>
  <si>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</si>
  <si>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</si>
  <si>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</si>
  <si>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</si>
  <si>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</si>
  <si>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</si>
  <si>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</si>
  <si>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</si>
  <si>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</si>
  <si>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</si>
  <si>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</si>
  <si>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</si>
  <si>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</si>
  <si>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</si>
  <si>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</si>
  <si>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</si>
  <si>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</si>
  <si>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</si>
  <si>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</si>
  <si>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</si>
  <si>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</si>
  <si>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</si>
  <si>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</si>
  <si>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</si>
  <si>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</si>
  <si>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</si>
  <si>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</si>
  <si>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</si>
  <si>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</si>
  <si>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</si>
  <si>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</si>
  <si>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</si>
  <si>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</si>
  <si>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</si>
  <si>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</si>
  <si>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</si>
  <si>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</si>
  <si>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</si>
  <si>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</si>
  <si>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</si>
  <si>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</si>
  <si>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</si>
  <si>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</si>
  <si>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</si>
  <si>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</si>
  <si>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</si>
  <si>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</si>
  <si>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</si>
  <si>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</si>
  <si>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</si>
  <si>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</si>
  <si>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</si>
  <si>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</si>
  <si>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</si>
  <si>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</si>
  <si>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</si>
  <si>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</si>
  <si>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</si>
  <si>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</si>
  <si>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</si>
  <si>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</si>
  <si>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</si>
  <si>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</si>
  <si>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</si>
  <si>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</si>
  <si>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</si>
  <si>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</si>
  <si>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</si>
  <si>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</si>
  <si>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</si>
  <si>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</si>
  <si>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</si>
  <si>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</si>
  <si>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</si>
  <si>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</si>
  <si>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</si>
  <si>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</si>
  <si>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</si>
  <si>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</si>
  <si>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</si>
  <si>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</si>
  <si>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</si>
  <si>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</si>
  <si>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</si>
  <si>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</si>
  <si>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</si>
  <si>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</si>
  <si>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</si>
  <si>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</si>
  <si>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</si>
  <si>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</si>
  <si>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</si>
  <si>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</si>
  <si>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</si>
  <si>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</si>
  <si>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</si>
  <si>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</si>
  <si>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</si>
  <si>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</si>
  <si>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</si>
  <si>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</si>
  <si>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</si>
  <si>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</si>
  <si>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</si>
  <si>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</si>
  <si>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</si>
  <si>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</si>
  <si>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</si>
  <si>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</si>
  <si>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</si>
  <si>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</si>
  <si>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</si>
  <si>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</si>
  <si>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</si>
  <si>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</si>
  <si>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</si>
  <si>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</si>
  <si>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</si>
  <si>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</si>
  <si>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</si>
  <si>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</si>
  <si>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</si>
  <si>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</si>
  <si>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</si>
  <si>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</si>
  <si>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</si>
  <si>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</si>
  <si>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</si>
  <si>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</si>
  <si>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</si>
  <si>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</si>
  <si>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</si>
  <si>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</si>
  <si>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</si>
  <si>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</si>
  <si>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</si>
  <si>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</si>
  <si>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</si>
  <si>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</si>
  <si>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</si>
  <si>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</si>
  <si>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</si>
  <si>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</si>
  <si>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</si>
  <si>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</si>
  <si>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</si>
  <si>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</si>
  <si>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</si>
  <si>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</si>
  <si>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</si>
  <si>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</si>
  <si>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</si>
  <si>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</si>
  <si>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</si>
  <si>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</si>
  <si>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</si>
  <si>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</si>
  <si>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</si>
  <si>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</si>
  <si>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</si>
  <si>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</si>
  <si>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</si>
  <si>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</si>
  <si>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</si>
  <si>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</si>
  <si>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</si>
  <si>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</si>
  <si>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</si>
  <si>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</si>
  <si>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</si>
  <si>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</si>
  <si>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</si>
  <si>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</si>
  <si>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</si>
  <si>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</si>
  <si>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</si>
  <si>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</si>
  <si>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</si>
  <si>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</si>
  <si>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</si>
  <si>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</si>
  <si>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</si>
  <si>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</si>
  <si>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</si>
  <si>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</si>
  <si>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</si>
  <si>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</si>
  <si>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</si>
  <si>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</si>
  <si>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</si>
  <si>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</si>
  <si>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</si>
  <si>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</si>
  <si>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</si>
  <si>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</si>
  <si>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</si>
  <si>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</si>
  <si>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</si>
  <si>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</si>
  <si>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</si>
  <si>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</si>
  <si>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</si>
  <si>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</si>
  <si>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</si>
  <si>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</si>
  <si>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</si>
  <si>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</si>
  <si>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</si>
  <si>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</si>
  <si>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</si>
  <si>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</si>
  <si>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</si>
  <si>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</si>
  <si>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</si>
  <si>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</si>
  <si>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</si>
  <si>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</si>
  <si>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</si>
  <si>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</si>
  <si>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</si>
  <si>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</si>
  <si>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</si>
  <si>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</si>
  <si>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</si>
  <si>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</si>
  <si>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</si>
  <si>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</si>
  <si>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</si>
  <si>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</si>
  <si>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</si>
  <si>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</si>
  <si>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</si>
  <si>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</si>
  <si>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</si>
  <si>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</si>
  <si>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</si>
  <si>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</si>
  <si>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</si>
  <si>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</si>
  <si>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</si>
  <si>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</si>
  <si>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</si>
  <si>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</si>
  <si>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</si>
  <si>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</si>
  <si>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</si>
  <si>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</si>
  <si>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</si>
  <si>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</si>
  <si>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</si>
  <si>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</si>
  <si>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</si>
  <si>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</si>
  <si>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</si>
  <si>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</si>
  <si>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</si>
  <si>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</si>
  <si>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</si>
  <si>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</si>
  <si>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</si>
  <si>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</si>
  <si>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</si>
  <si>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</si>
  <si>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</si>
  <si>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</si>
  <si>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</si>
  <si>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</si>
  <si>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</si>
  <si>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</si>
  <si>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</si>
  <si>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</si>
  <si>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</si>
  <si>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</si>
  <si>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</si>
  <si>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</si>
  <si>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</si>
  <si>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</si>
  <si>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</si>
  <si>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</si>
  <si>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</si>
  <si>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</si>
  <si>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</si>
  <si>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</si>
  <si>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</si>
  <si>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</si>
  <si>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</si>
  <si>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</si>
  <si>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</si>
  <si>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</si>
  <si>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</si>
  <si>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</si>
  <si>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</si>
  <si>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</si>
  <si>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</si>
  <si>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</si>
  <si>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</si>
  <si>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</si>
  <si>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</si>
  <si>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</si>
  <si>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</si>
  <si>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</si>
  <si>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</si>
  <si>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</si>
  <si>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</si>
  <si>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</si>
  <si>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</si>
  <si>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</si>
  <si>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</si>
  <si>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</si>
  <si>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</si>
  <si>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</si>
  <si>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</si>
  <si>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</si>
  <si>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</si>
  <si>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</si>
  <si>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</si>
  <si>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</si>
  <si>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</si>
  <si>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</si>
  <si>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</si>
  <si>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</si>
  <si>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</si>
  <si>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</si>
  <si>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</si>
  <si>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</si>
  <si>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</si>
  <si>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</si>
  <si>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</si>
  <si>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</si>
  <si>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</si>
  <si>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</si>
  <si>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</si>
  <si>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</si>
  <si>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</si>
  <si>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</si>
  <si>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</si>
  <si>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</si>
  <si>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</si>
  <si>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</si>
  <si>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</si>
  <si>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</si>
  <si>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</si>
  <si>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</si>
  <si>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</si>
  <si>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</si>
  <si>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</si>
  <si>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</si>
  <si>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</si>
  <si>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</si>
  <si>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</si>
  <si>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</si>
  <si>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</si>
  <si>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</si>
  <si>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</si>
  <si>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</si>
  <si>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</si>
  <si>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</si>
  <si>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</si>
  <si>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</si>
  <si>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</si>
  <si>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</si>
  <si>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</si>
  <si>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</si>
  <si>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</si>
  <si>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</si>
  <si>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</si>
  <si>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</si>
  <si>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</si>
  <si>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</si>
  <si>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</si>
  <si>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</si>
  <si>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</si>
  <si>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</si>
  <si>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</si>
  <si>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</si>
  <si>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</si>
  <si>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</si>
  <si>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</si>
  <si>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</si>
  <si>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</si>
  <si>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</si>
  <si>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</si>
  <si>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</si>
  <si>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</si>
  <si>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</si>
  <si>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</si>
  <si>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</si>
  <si>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</si>
  <si>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</si>
  <si>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</si>
  <si>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</si>
  <si>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</si>
  <si>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</si>
  <si>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</si>
  <si>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</si>
  <si>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</si>
  <si>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</si>
  <si>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</si>
  <si>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</si>
  <si>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</si>
  <si>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</si>
  <si>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</si>
  <si>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</si>
  <si>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</si>
  <si>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</si>
  <si>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</si>
  <si>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</si>
  <si>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</si>
  <si>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</si>
  <si>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</si>
  <si>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</si>
  <si>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</si>
  <si>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</si>
  <si>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</si>
  <si>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</si>
  <si>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</si>
  <si>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</si>
  <si>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</si>
  <si>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</si>
  <si>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</si>
  <si>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</si>
  <si>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</si>
  <si>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</si>
  <si>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</si>
  <si>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</si>
  <si>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</si>
  <si>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</si>
  <si>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</si>
  <si>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</si>
  <si>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</si>
  <si>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</si>
  <si>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</si>
  <si>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</si>
  <si>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</si>
  <si>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</si>
  <si>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</si>
  <si>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</si>
  <si>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</si>
  <si>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</si>
  <si>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</si>
  <si>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</si>
  <si>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</si>
  <si>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</si>
  <si>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</si>
  <si>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</si>
  <si>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</si>
  <si>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</si>
  <si>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</si>
  <si>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</si>
  <si>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</si>
  <si>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</si>
  <si>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</si>
  <si>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</si>
  <si>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</si>
  <si>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</si>
  <si>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</si>
  <si>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</si>
  <si>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</si>
  <si>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</si>
  <si>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</si>
  <si>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</si>
  <si>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</si>
  <si>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</si>
  <si>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</si>
  <si>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</si>
  <si>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</si>
  <si>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</si>
  <si>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</si>
  <si>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</si>
  <si>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</si>
  <si>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</si>
  <si>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</si>
  <si>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</si>
  <si>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</si>
  <si>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</si>
  <si>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</si>
  <si>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</si>
  <si>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</si>
  <si>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</si>
  <si>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</si>
  <si>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</si>
  <si>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</si>
  <si>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</si>
  <si>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</si>
  <si>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</si>
  <si>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</si>
  <si>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</si>
  <si>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</si>
  <si>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</si>
  <si>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</si>
  <si>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</si>
  <si>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</si>
  <si>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</si>
  <si>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</si>
  <si>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</si>
  <si>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</si>
  <si>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</si>
  <si>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</si>
  <si>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</si>
  <si>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</si>
  <si>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</si>
  <si>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</si>
  <si>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</si>
  <si>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</si>
  <si>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</si>
  <si>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</si>
  <si>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</si>
  <si>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</si>
  <si>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</si>
  <si>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</si>
  <si>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</si>
  <si>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</si>
  <si>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</si>
  <si>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</si>
  <si>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</si>
  <si>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</si>
  <si>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</si>
  <si>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</si>
  <si>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</si>
  <si>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</si>
  <si>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</si>
  <si>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</si>
  <si>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</si>
  <si>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</si>
  <si>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</si>
  <si>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</si>
  <si>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</si>
  <si>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</si>
  <si>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</si>
  <si>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</si>
  <si>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</si>
  <si>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</si>
  <si>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</si>
  <si>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</si>
  <si>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</si>
  <si>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</si>
  <si>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</si>
  <si>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</si>
  <si>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</si>
  <si>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</si>
  <si>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</si>
  <si>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</si>
  <si>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</si>
  <si>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</si>
  <si>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</si>
  <si>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</si>
  <si>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</si>
  <si>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</si>
  <si>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</si>
  <si>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</si>
  <si>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</si>
  <si>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</si>
  <si>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</si>
  <si>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</si>
  <si>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</si>
  <si>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</si>
  <si>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</si>
  <si>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</si>
  <si>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</si>
  <si>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</si>
  <si>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</si>
  <si>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</si>
  <si>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</si>
  <si>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</si>
  <si>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</si>
  <si>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</si>
  <si>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</si>
  <si>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</si>
  <si>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</si>
  <si>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</si>
  <si>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</si>
  <si>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</si>
  <si>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</si>
  <si>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</si>
  <si>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</si>
  <si>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</si>
  <si>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</si>
  <si>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</si>
  <si>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</si>
  <si>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</si>
  <si>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</si>
  <si>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</si>
  <si>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</si>
  <si>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</si>
  <si>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</si>
  <si>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</si>
  <si>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</si>
  <si>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</si>
  <si>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</si>
  <si>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</si>
  <si>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</si>
  <si>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</si>
  <si>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</si>
  <si>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</si>
  <si>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</si>
  <si>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</si>
  <si>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</si>
  <si>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</si>
  <si>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</si>
  <si>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</si>
  <si>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</si>
  <si>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</si>
  <si>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</si>
  <si>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</si>
  <si>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</si>
  <si>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</si>
  <si>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</si>
  <si>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</si>
  <si>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</si>
  <si>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</si>
  <si>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</si>
  <si>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</si>
  <si>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</si>
  <si>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</si>
  <si>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</si>
  <si>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</si>
  <si>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</si>
  <si>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</si>
  <si>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</si>
  <si>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</si>
  <si>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</si>
  <si>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</si>
  <si>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</si>
  <si>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</si>
  <si>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</si>
  <si>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</si>
  <si>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</si>
  <si>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</si>
  <si>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</si>
  <si>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</si>
  <si>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</si>
  <si>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</si>
  <si>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</si>
  <si>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</si>
  <si>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</si>
  <si>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</si>
  <si>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</si>
  <si>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</si>
  <si>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</si>
  <si>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</si>
  <si>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</si>
  <si>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</si>
  <si>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</si>
  <si>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</si>
  <si>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</si>
  <si>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</si>
  <si>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</si>
  <si>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</si>
  <si>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</si>
  <si>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</si>
  <si>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</si>
  <si>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</si>
  <si>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</si>
  <si>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</si>
  <si>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</si>
  <si>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</si>
  <si>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</si>
  <si>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</si>
  <si>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</si>
  <si>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</si>
  <si>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</si>
  <si>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</si>
  <si>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</si>
  <si>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</si>
  <si>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</si>
  <si>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</si>
  <si>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</si>
  <si>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</si>
  <si>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</si>
  <si>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</si>
  <si>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</si>
  <si>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</si>
  <si>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</si>
  <si>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</si>
  <si>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</si>
  <si>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</si>
  <si>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</si>
  <si>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</si>
  <si>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</si>
  <si>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</si>
  <si>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</si>
  <si>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</si>
  <si>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</si>
  <si>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</si>
  <si>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</si>
  <si>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</si>
  <si>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</si>
  <si>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</si>
  <si>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</si>
  <si>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</si>
  <si>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</si>
  <si>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</si>
  <si>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</si>
  <si>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</si>
  <si>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</si>
  <si>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</si>
  <si>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</si>
  <si>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</si>
  <si>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</si>
  <si>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</si>
  <si>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</si>
  <si>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</si>
  <si>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</si>
  <si>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</si>
  <si>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</si>
  <si>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</si>
  <si>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</si>
  <si>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</si>
  <si>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</si>
  <si>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</si>
  <si>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</si>
  <si>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</si>
  <si>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</si>
  <si>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</si>
  <si>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</si>
  <si>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</si>
  <si>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</si>
  <si>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</si>
  <si>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</si>
  <si>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</si>
  <si>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</si>
  <si>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</si>
  <si>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</si>
  <si>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</si>
  <si>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</si>
  <si>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</si>
  <si>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</si>
  <si>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</si>
  <si>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</si>
  <si>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</si>
  <si>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</si>
  <si>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</si>
  <si>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</si>
  <si>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</si>
  <si>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</si>
  <si>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</si>
  <si>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</si>
  <si>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</si>
  <si>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</si>
  <si>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</si>
  <si>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</si>
  <si>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</si>
  <si>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</si>
  <si>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</si>
  <si>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</si>
  <si>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</si>
  <si>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</si>
  <si>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</si>
  <si>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</si>
  <si>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</si>
  <si>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</si>
  <si>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</si>
  <si>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</si>
  <si>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</si>
  <si>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</si>
  <si>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</si>
  <si>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</si>
  <si>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</si>
  <si>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</si>
  <si>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</si>
  <si>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</si>
  <si>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</si>
  <si>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</si>
  <si>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</si>
  <si>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</si>
  <si>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</si>
  <si>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</si>
  <si>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</si>
  <si>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</si>
  <si>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</si>
  <si>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</si>
  <si>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</si>
  <si>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</si>
  <si>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</si>
  <si>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</si>
  <si>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</si>
  <si>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</si>
  <si>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</si>
  <si>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</si>
  <si>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</si>
  <si>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</si>
  <si>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</si>
  <si>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</si>
  <si>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</si>
  <si>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</si>
  <si>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</si>
  <si>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</si>
  <si>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</si>
  <si>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</si>
  <si>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</si>
  <si>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</si>
  <si>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</si>
  <si>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</si>
  <si>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</si>
  <si>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</si>
  <si>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</si>
  <si>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</si>
  <si>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</si>
  <si>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</si>
  <si>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</si>
  <si>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</si>
  <si>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</si>
  <si>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</si>
  <si>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</si>
  <si>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</si>
  <si>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</si>
  <si>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</si>
  <si>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</si>
  <si>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</si>
  <si>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</si>
  <si>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</si>
  <si>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</si>
  <si>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</si>
  <si>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</si>
  <si>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</si>
  <si>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</si>
  <si>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</si>
  <si>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</si>
  <si>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</si>
  <si>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</si>
  <si>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</si>
  <si>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</si>
  <si>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</si>
  <si>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</si>
  <si>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</si>
  <si>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</si>
  <si>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</si>
  <si>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</si>
  <si>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</si>
  <si>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</si>
  <si>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</si>
  <si>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</si>
  <si>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</si>
  <si>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</si>
  <si>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</si>
  <si>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</si>
  <si>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</si>
  <si>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</si>
  <si>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</si>
  <si>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</si>
  <si>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</si>
  <si>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</si>
  <si>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</si>
  <si>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</si>
  <si>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</si>
  <si>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</si>
  <si>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</si>
  <si>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</si>
  <si>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</si>
  <si>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</si>
  <si>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</si>
  <si>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</si>
  <si>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</si>
  <si>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</si>
  <si>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</si>
  <si>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</si>
  <si>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</si>
  <si>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</si>
  <si>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</si>
  <si>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</si>
  <si>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</si>
  <si>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</si>
  <si>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</si>
  <si>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</si>
  <si>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</si>
  <si>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</si>
  <si>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</si>
  <si>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</si>
  <si>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</si>
  <si>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</si>
  <si>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</si>
  <si>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</si>
  <si>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</si>
  <si>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</si>
  <si>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</si>
  <si>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</si>
  <si>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</si>
  <si>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</si>
  <si>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</si>
  <si>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</si>
  <si>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</si>
  <si>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</si>
  <si>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</si>
  <si>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</si>
  <si>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</si>
  <si>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</si>
  <si>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</si>
  <si>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</si>
  <si>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</si>
  <si>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</si>
  <si>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</si>
  <si>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</si>
  <si>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</si>
  <si>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</si>
  <si>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</si>
  <si>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</si>
  <si>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</si>
  <si>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</si>
  <si>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</si>
  <si>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</si>
  <si>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</si>
  <si>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</si>
  <si>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</si>
  <si>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</si>
  <si>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</si>
  <si>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</si>
  <si>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</si>
  <si>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</si>
  <si>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</si>
  <si>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</si>
  <si>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</si>
  <si>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</si>
  <si>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</si>
  <si>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</si>
  <si>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</si>
  <si>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</si>
  <si>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</si>
  <si>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</si>
  <si>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</si>
  <si>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</si>
  <si>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</si>
  <si>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</si>
  <si>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</si>
  <si>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</si>
  <si>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</si>
  <si>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</si>
  <si>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</si>
  <si>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</si>
  <si>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</si>
  <si>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</si>
  <si>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</si>
  <si>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</si>
  <si>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</si>
  <si>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</si>
  <si>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</si>
  <si>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</si>
  <si>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</si>
  <si>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</si>
  <si>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</si>
  <si>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</si>
  <si>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</si>
  <si>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</si>
  <si>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</si>
  <si>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</si>
  <si>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</si>
  <si>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</si>
  <si>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</si>
  <si>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</si>
  <si>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</si>
  <si>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</si>
  <si>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</si>
  <si>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</si>
  <si>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</si>
  <si>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</si>
  <si>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</si>
  <si>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</si>
  <si>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</si>
  <si>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</si>
  <si>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</si>
  <si>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</si>
  <si>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</si>
  <si>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</si>
  <si>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</si>
  <si>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</si>
  <si>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</si>
  <si>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</si>
  <si>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</si>
  <si>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</si>
  <si>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</si>
  <si>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</si>
  <si>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</si>
  <si>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</si>
  <si>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</si>
  <si>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</si>
  <si>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</si>
  <si>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</si>
  <si>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</si>
  <si>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</si>
  <si>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</si>
  <si>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</si>
  <si>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</si>
  <si>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</si>
  <si>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</si>
  <si>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</si>
  <si>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</si>
  <si>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</si>
  <si>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</si>
  <si>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</si>
  <si>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</si>
  <si>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</si>
  <si>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</si>
  <si>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</si>
  <si>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</si>
  <si>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</si>
  <si>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</si>
  <si>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</si>
  <si>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</si>
  <si>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</si>
  <si>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</si>
  <si>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</si>
  <si>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</si>
  <si>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</si>
  <si>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</si>
  <si>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</si>
  <si>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</si>
  <si>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</si>
  <si>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</si>
  <si>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</si>
  <si>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</si>
  <si>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</si>
  <si>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</si>
  <si>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</si>
  <si>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</si>
  <si>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</si>
  <si>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</si>
  <si>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</si>
  <si>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</si>
  <si>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</si>
  <si>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</si>
  <si>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</si>
  <si>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</si>
  <si>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</si>
  <si>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</si>
  <si>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</si>
  <si>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</si>
  <si>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</si>
  <si>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</si>
  <si>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</si>
  <si>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</si>
  <si>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</si>
  <si>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</si>
  <si>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</si>
  <si>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</si>
  <si>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</si>
  <si>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</si>
  <si>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</si>
  <si>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</si>
  <si>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</si>
  <si>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</si>
  <si>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</si>
  <si>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</si>
  <si>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</si>
  <si>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</si>
  <si>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</si>
  <si>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</si>
  <si>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</si>
  <si>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</si>
  <si>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</si>
  <si>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</si>
  <si>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</si>
  <si>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</si>
  <si>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</si>
  <si>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</si>
  <si>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</si>
  <si>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</si>
  <si>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</si>
  <si>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</si>
  <si>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</si>
  <si>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</si>
  <si>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</si>
  <si>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</si>
  <si>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</si>
  <si>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</si>
  <si>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</si>
  <si>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</si>
  <si>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</si>
  <si>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</si>
  <si>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</si>
  <si>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</si>
  <si>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</si>
  <si>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</si>
  <si>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</si>
  <si>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</si>
  <si>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</si>
  <si>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</si>
  <si>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</si>
  <si>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</si>
  <si>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</si>
  <si>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</si>
  <si>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</si>
  <si>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</si>
  <si>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</si>
  <si>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</si>
  <si>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</si>
  <si>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</si>
  <si>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</si>
  <si>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</si>
  <si>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</si>
  <si>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</si>
  <si>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</si>
  <si>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</si>
  <si>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</si>
  <si>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</si>
  <si>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</si>
  <si>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</si>
  <si>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</si>
  <si>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</si>
  <si>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</si>
  <si>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</si>
  <si>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</si>
  <si>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</si>
  <si>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</si>
  <si>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</si>
  <si>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</si>
  <si>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</si>
  <si>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</si>
  <si>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</si>
  <si>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</si>
  <si>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TP não solicita intervalo/ folga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</si>
  <si>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</si>
  <si>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</si>
  <si>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</si>
  <si>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</si>
  <si>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</si>
  <si>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</si>
  <si>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</si>
  <si>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</si>
  <si>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deslocamento para km de trabalho</t>
  </si>
  <si>
    <t>MC1 08h31 / Autorizado entrada na via 10h20 / Em deslocamento para km de trabalho.</t>
  </si>
  <si>
    <t>Cancelado / TP em outra atividade</t>
  </si>
  <si>
    <t>Alteração da programação para km101+500 via 2 / TP pronto 09h35 / Em intervalo das 11h08 até 12h08</t>
  </si>
  <si>
    <t>TP pronto 09h06 /  Sem oportunidade de faixa</t>
  </si>
  <si>
    <t>MC1 08h24 / Aguardando previsão de faixa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</si>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</sst>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570" activePane="bottomRight" state="frozen"/>
      <selection pane="bottomRight" activeCell="BJ587" sqref="BJ5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 hidden="1">
      <c r="A570" s="166" t="str">
        <f>D570&amp;B570</f>
        <v>V9346017</v>
      </c>
      <c r="B570" s="167">
        <v>46017</v>
      </c>
      <c r="C570" s="240"/>
      <c r="D570" s="241" t="s">
        <v>528</v>
      </c>
      <c r="E570" s="277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3">
        <v>56</v>
      </c>
      <c r="K570" s="223">
        <v>217.75</v>
      </c>
      <c r="L570" s="178">
        <v>218.75</v>
      </c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8">
        <v>300</v>
      </c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5" t="s">
        <v>929</v>
      </c>
      <c r="W570" s="249" t="s">
        <v>1098</v>
      </c>
      <c r="X570" s="241" t="s">
        <v>667</v>
      </c>
      <c r="Y570" s="180"/>
      <c r="Z570" s="180"/>
      <c r="AA570" s="178">
        <v>1</v>
      </c>
      <c r="AB570" s="71" t="s">
        <v>659</v>
      </c>
      <c r="AC570" s="71" t="s">
        <v>654</v>
      </c>
      <c r="AD570" s="163">
        <v>0.35416666666666669</v>
      </c>
      <c r="AE570" s="178">
        <v>6373</v>
      </c>
      <c r="AF570" s="178" t="s">
        <v>317</v>
      </c>
      <c r="AG570" s="178" t="s">
        <v>317</v>
      </c>
      <c r="AH570" s="181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5" t="str">
        <f>IF(BS_CONTROLE[[#This Row],[Local - Partida]]=0, "-", BS_CONTROLE[[#This Row],[Local - Partida]])</f>
        <v>ZYU1</v>
      </c>
      <c r="AL570" s="265" t="str">
        <f>IF(BS_CONTROLE[[#This Row],[Local - Encerramento]]=0, "-", BS_CONTROLE[[#This Row],[Local - Encerramento]])</f>
        <v>ZYU1</v>
      </c>
      <c r="AM570" s="265" t="str">
        <f>IF(BS_CONTROLE[[#This Row],[Entre - Estações]]=0, "-", BS_CONTROLE[[#This Row],[Entre - Estações]])</f>
        <v>ZST-ZXI</v>
      </c>
      <c r="AN570" s="265" t="str">
        <f>IF(BS_CONTROLE[[#This Row],[SB]]=0, "-", BS_CONTROLE[[#This Row],[SB]])</f>
        <v>216ZXI2</v>
      </c>
      <c r="AO570" s="247">
        <f>IF(BS_CONTROLE[[#This Row],[SUB]]=0, "-", BS_CONTROLE[[#This Row],[SUB]])</f>
        <v>56</v>
      </c>
      <c r="AP570" s="248">
        <f>IF(BS_CONTROLE[[#This Row],[KM - Inicio]]=0, "-", BS_CONTROLE[[#This Row],[KM - Inicio]])</f>
        <v>217.75</v>
      </c>
      <c r="AQ570" s="248">
        <f>IF(BS_CONTROLE[[#This Row],[KM - Fim]]=0, "-", BS_CONTROLE[[#This Row],[KM - Fim]])</f>
        <v>218.75</v>
      </c>
      <c r="AR570" s="266">
        <v>0.37083333333333335</v>
      </c>
      <c r="AS570" s="266"/>
      <c r="AT570" s="266"/>
      <c r="AU570" s="268"/>
      <c r="AV570" s="268"/>
      <c r="AW570" s="268"/>
      <c r="AX570" s="242"/>
      <c r="AY570" s="183">
        <f>IF(D570="","*",IFERROR(IF(ISODD(COUNT(AS570:AX570)),"ERRO",SUM((AT570-AS570),(AV570-AU570),(AX570-AW570))),"ERRO"))</f>
        <v>0</v>
      </c>
      <c r="AZ570" s="161"/>
      <c r="BA570" s="243"/>
      <c r="BB570" s="179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9" t="str">
        <f>IF(BS_CONTROLE[[#This Row],[Responsavel pelo boletim]]=0, "-", BS_CONTROLE[[#This Row],[Responsavel pelo boletim]])</f>
        <v>Saulo</v>
      </c>
      <c r="BG570" s="185"/>
      <c r="BH570" s="308">
        <v>1</v>
      </c>
      <c r="BI570" s="244"/>
      <c r="BJ570" s="271" t="s">
        <v>1753</v>
      </c>
      <c r="BK570" s="245" t="s">
        <v>1753</v>
      </c>
      <c r="BL570" s="185"/>
      <c r="BM570" s="180"/>
      <c r="BN570" s="180"/>
      <c r="BO570" s="164"/>
      <c r="BP570" s="245"/>
      <c r="BQ570" s="13" t="str">
        <f t="shared" si="52"/>
        <v>Produção e Intervalo</v>
      </c>
      <c r="BR570" s="19">
        <f t="shared" si="53"/>
        <v>0</v>
      </c>
      <c r="BS570" s="19">
        <f t="shared" si="54"/>
        <v>0</v>
      </c>
      <c r="BT570" s="220" t="str">
        <f t="shared" si="55"/>
        <v/>
      </c>
    </row>
    <row r="571" spans="1:72" hidden="1">
      <c r="A571" s="166" t="str">
        <f>D571&amp;B571</f>
        <v>A2046017</v>
      </c>
      <c r="B571" s="167">
        <v>46017</v>
      </c>
      <c r="C571" s="240"/>
      <c r="D571" s="241" t="s">
        <v>396</v>
      </c>
      <c r="E571" s="277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3">
        <v>55</v>
      </c>
      <c r="K571" s="223">
        <v>102</v>
      </c>
      <c r="L571" s="178"/>
      <c r="M571" s="201" t="s">
        <v>1754</v>
      </c>
      <c r="N571" s="201" t="s">
        <v>1168</v>
      </c>
      <c r="O571" s="163">
        <v>0.375</v>
      </c>
      <c r="P571" s="163">
        <v>4.1666666666666664E-2</v>
      </c>
      <c r="Q571" s="178">
        <v>1</v>
      </c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2" t="s">
        <v>1110</v>
      </c>
      <c r="W571" s="264" t="s">
        <v>1755</v>
      </c>
      <c r="X571" s="241" t="s">
        <v>1756</v>
      </c>
      <c r="Y571" s="180"/>
      <c r="Z571" s="180"/>
      <c r="AA571" s="178">
        <v>1</v>
      </c>
      <c r="AB571" s="161" t="s">
        <v>1757</v>
      </c>
      <c r="AC571" s="161" t="s">
        <v>654</v>
      </c>
      <c r="AD571" s="163">
        <v>0.35416666666666669</v>
      </c>
      <c r="AE571" s="178">
        <v>6280</v>
      </c>
      <c r="AF571" s="178" t="s">
        <v>317</v>
      </c>
      <c r="AG571" s="178" t="s">
        <v>317</v>
      </c>
      <c r="AH571" s="181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5" t="str">
        <f>IF(BS_CONTROLE[[#This Row],[Local - Partida]]=0, "-", BS_CONTROLE[[#This Row],[Local - Partida]])</f>
        <v>102ZKW1</v>
      </c>
      <c r="AL571" s="265" t="str">
        <f>IF(BS_CONTROLE[[#This Row],[Local - Encerramento]]=0, "-", BS_CONTROLE[[#This Row],[Local - Encerramento]])</f>
        <v>102ZKW2</v>
      </c>
      <c r="AM571" s="265" t="str">
        <f>IF(BS_CONTROLE[[#This Row],[Entre - Estações]]=0, "-", BS_CONTROLE[[#This Row],[Entre - Estações]])</f>
        <v>ZKW-ZKE</v>
      </c>
      <c r="AN571" s="265" t="str">
        <f>IF(BS_CONTROLE[[#This Row],[SB]]=0, "-", BS_CONTROLE[[#This Row],[SB]])</f>
        <v>ZKWZKEZKW</v>
      </c>
      <c r="AO571" s="247">
        <f>IF(BS_CONTROLE[[#This Row],[SUB]]=0, "-", BS_CONTROLE[[#This Row],[SUB]])</f>
        <v>55</v>
      </c>
      <c r="AP571" s="248">
        <f>IF(BS_CONTROLE[[#This Row],[KM - Inicio]]=0, "-", BS_CONTROLE[[#This Row],[KM - Inicio]])</f>
        <v>102</v>
      </c>
      <c r="AQ571" s="248" t="str">
        <f>IF(BS_CONTROLE[[#This Row],[KM - Fim]]=0, "-", BS_CONTROLE[[#This Row],[KM - Fim]])</f>
        <v>-</v>
      </c>
      <c r="AR571" s="266">
        <v>0.36458333333333331</v>
      </c>
      <c r="AS571" s="266">
        <v>0</v>
      </c>
      <c r="AT571" s="266">
        <v>4.1666666666666664E-2</v>
      </c>
      <c r="AU571" s="268"/>
      <c r="AV571" s="268"/>
      <c r="AW571" s="268"/>
      <c r="AX571" s="242"/>
      <c r="AY571" s="183">
        <f>IF(D571="","*",IFERROR(IF(ISODD(COUNT(AS571:AX571)),"ERRO",SUM((AT571-AS571),(AV571-AU571),(AX571-AW571))),"ERRO"))</f>
        <v>4.1666666666666664E-2</v>
      </c>
      <c r="AZ571" s="161"/>
      <c r="BA571" s="243"/>
      <c r="BB571" s="179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9" t="str">
        <f>IF(BS_CONTROLE[[#This Row],[Responsavel pelo boletim]]=0, "-", BS_CONTROLE[[#This Row],[Responsavel pelo boletim]])</f>
        <v>Santinelli</v>
      </c>
      <c r="BG571" s="185"/>
      <c r="BH571" s="308">
        <v>2</v>
      </c>
      <c r="BI571" s="244"/>
      <c r="BJ571" s="271" t="s">
        <v>1758</v>
      </c>
      <c r="BK571" s="245" t="s">
        <v>1758</v>
      </c>
      <c r="BL571" s="185"/>
      <c r="BM571" s="180"/>
      <c r="BN571" s="180"/>
      <c r="BO571" s="164"/>
      <c r="BP571" s="245"/>
      <c r="BQ571" s="13" t="str">
        <f t="shared" si="52"/>
        <v>Produção</v>
      </c>
      <c r="BR571" s="19">
        <f t="shared" si="53"/>
        <v>1</v>
      </c>
      <c r="BS571" s="19">
        <f t="shared" si="54"/>
        <v>0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>
        <v>0</v>
      </c>
      <c r="AS572" s="266">
        <v>0</v>
      </c>
      <c r="AT572" s="266">
        <v>0</v>
      </c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>
        <v>0</v>
      </c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0</v>
      </c>
      <c r="BI572" s="244"/>
      <c r="BJ572" s="271" t="s">
        <v>1759</v>
      </c>
      <c r="BK572" s="245" t="s">
        <v>1759</v>
      </c>
      <c r="BL572" s="185"/>
      <c r="BM572" s="180" t="s">
        <v>680</v>
      </c>
      <c r="BN572" s="180" t="s">
        <v>702</v>
      </c>
      <c r="BO572" s="164" t="s">
        <v>768</v>
      </c>
      <c r="BP572" s="245" t="s">
        <v>1759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>TraçãoOperação</v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>
        <v>0</v>
      </c>
      <c r="AS573" s="266">
        <v>0</v>
      </c>
      <c r="AT573" s="266">
        <v>0</v>
      </c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>
        <v>0</v>
      </c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0</v>
      </c>
      <c r="BI573" s="244"/>
      <c r="BJ573" s="271" t="s">
        <v>1760</v>
      </c>
      <c r="BK573" s="245" t="s">
        <v>1760</v>
      </c>
      <c r="BL573" s="185"/>
      <c r="BM573" s="180" t="s">
        <v>687</v>
      </c>
      <c r="BN573" s="180" t="s">
        <v>717</v>
      </c>
      <c r="BO573" s="164" t="s">
        <v>780</v>
      </c>
      <c r="BP573" s="245" t="s">
        <v>1760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>
        <v>0.34444444444444444</v>
      </c>
      <c r="AS574" s="266">
        <v>0</v>
      </c>
      <c r="AT574" s="266">
        <v>0</v>
      </c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>
        <v>0</v>
      </c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0</v>
      </c>
      <c r="BI574" s="244"/>
      <c r="BJ574" s="271" t="s">
        <v>1761</v>
      </c>
      <c r="BK574" s="245" t="s">
        <v>1761</v>
      </c>
      <c r="BL574" s="185"/>
      <c r="BM574" s="180" t="s">
        <v>697</v>
      </c>
      <c r="BN574" s="180" t="s">
        <v>697</v>
      </c>
      <c r="BO574" s="164" t="s">
        <v>697</v>
      </c>
      <c r="BP574" s="245" t="s">
        <v>1761</v>
      </c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>
        <v>0</v>
      </c>
      <c r="AS575" s="266">
        <v>0</v>
      </c>
      <c r="AT575" s="266">
        <v>0</v>
      </c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>
        <v>0</v>
      </c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0</v>
      </c>
      <c r="BI575" s="244"/>
      <c r="BJ575" s="271" t="s">
        <v>1762</v>
      </c>
      <c r="BK575" s="245" t="s">
        <v>1762</v>
      </c>
      <c r="BL575" s="185"/>
      <c r="BM575" s="180" t="s">
        <v>687</v>
      </c>
      <c r="BN575" s="180" t="s">
        <v>708</v>
      </c>
      <c r="BO575" s="164" t="s">
        <v>779</v>
      </c>
      <c r="BP575" s="245" t="s">
        <v>1762</v>
      </c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>SuperEquipamento</v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1763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>
        <v>0.37013888888888891</v>
      </c>
      <c r="AS577" s="266">
        <v>0</v>
      </c>
      <c r="AT577" s="266">
        <v>0</v>
      </c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 t="s">
        <v>1764</v>
      </c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>
        <v>0.35416666666666669</v>
      </c>
      <c r="AS579" s="266">
        <v>0.37916666666666665</v>
      </c>
      <c r="AT579" s="266">
        <v>0.44166666666666665</v>
      </c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6.25E-2</v>
      </c>
      <c r="AZ579" s="161"/>
      <c r="BA579" s="243">
        <v>1</v>
      </c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2</v>
      </c>
      <c r="BI579" s="244"/>
      <c r="BJ579" s="271" t="s">
        <v>1765</v>
      </c>
      <c r="BK579" s="245" t="s">
        <v>1765</v>
      </c>
      <c r="BL579" s="185"/>
      <c r="BM579" s="180" t="s">
        <v>686</v>
      </c>
      <c r="BN579" s="180" t="s">
        <v>716</v>
      </c>
      <c r="BO579" s="164" t="s">
        <v>795</v>
      </c>
      <c r="BP579" s="245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0.5</v>
      </c>
      <c r="BT579" s="220" t="str">
        <f t="shared" si="55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>
        <v>0.35416666666666669</v>
      </c>
      <c r="AS580" s="266">
        <v>0.37916666666666665</v>
      </c>
      <c r="AT580" s="266">
        <v>0.44166666666666665</v>
      </c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6.25E-2</v>
      </c>
      <c r="AZ580" s="161"/>
      <c r="BA580" s="243">
        <v>1</v>
      </c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2</v>
      </c>
      <c r="BI580" s="244"/>
      <c r="BJ580" s="271" t="s">
        <v>1765</v>
      </c>
      <c r="BK580" s="245" t="s">
        <v>1765</v>
      </c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0.5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>
        <v>0.35416666666666669</v>
      </c>
      <c r="AS581" s="266">
        <v>0.37916666666666665</v>
      </c>
      <c r="AT581" s="266">
        <v>0.44166666666666665</v>
      </c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6.25E-2</v>
      </c>
      <c r="AZ581" s="161"/>
      <c r="BA581" s="243">
        <v>1</v>
      </c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2</v>
      </c>
      <c r="BI581" s="244"/>
      <c r="BJ581" s="271" t="s">
        <v>1765</v>
      </c>
      <c r="BK581" s="245" t="s">
        <v>1765</v>
      </c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0.5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>
        <v>0.34305555555555556</v>
      </c>
      <c r="AS582" s="266">
        <v>0</v>
      </c>
      <c r="AT582" s="266">
        <v>0</v>
      </c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>
        <v>0</v>
      </c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0</v>
      </c>
      <c r="BI582" s="244"/>
      <c r="BJ582" s="271" t="s">
        <v>1766</v>
      </c>
      <c r="BK582" s="245" t="s">
        <v>1766</v>
      </c>
      <c r="BL582" s="185"/>
      <c r="BM582" s="180" t="s">
        <v>697</v>
      </c>
      <c r="BN582" s="180" t="s">
        <v>697</v>
      </c>
      <c r="BO582" s="164" t="s">
        <v>697</v>
      </c>
      <c r="BP582" s="245" t="s">
        <v>1766</v>
      </c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40"/>
      <c r="D583" s="213" t="s">
        <v>584</v>
      </c>
      <c r="E583" s="277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2">
        <v>55</v>
      </c>
      <c r="K583" s="212">
        <v>143</v>
      </c>
      <c r="L583" s="84" t="s">
        <v>317</v>
      </c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1" t="s">
        <v>938</v>
      </c>
      <c r="W583" s="249" t="s">
        <v>936</v>
      </c>
      <c r="X583" s="241" t="s">
        <v>1756</v>
      </c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ZEM-ZEJ</v>
      </c>
      <c r="AN583" s="265" t="str">
        <f>IF(BS_CONTROLE[[#This Row],[SB]]=0, "-", BS_CONTROLE[[#This Row],[SB]])</f>
        <v>144ZMS2</v>
      </c>
      <c r="AO583" s="247">
        <f>IF(BS_CONTROLE[[#This Row],[SUB]]=0, "-", BS_CONTROLE[[#This Row],[SUB]])</f>
        <v>55</v>
      </c>
      <c r="AP583" s="248">
        <f>IF(BS_CONTROLE[[#This Row],[KM - Inicio]]=0, "-", BS_CONTROLE[[#This Row],[KM - Inicio]])</f>
        <v>143</v>
      </c>
      <c r="AQ583" s="248" t="str">
        <f>IF(BS_CONTROLE[[#This Row],[KM - Fim]]=0, "-", BS_CONTROLE[[#This Row],[KM - Fim]])</f>
        <v>-</v>
      </c>
      <c r="AR583" s="266">
        <v>0.36736111111111114</v>
      </c>
      <c r="AS583" s="266">
        <v>0.41458333333333336</v>
      </c>
      <c r="AT583" s="266">
        <v>0.58333333333333337</v>
      </c>
      <c r="AU583" s="268"/>
      <c r="AV583" s="268"/>
      <c r="AW583" s="268"/>
      <c r="AX583" s="242"/>
      <c r="AY583" s="183">
        <f>IF(D583="","*",IFERROR(IF(ISODD(COUNT(AS583:AX583)),"ERRO",SUM((AT583-AS583),(AV583-AU583),(AX583-AW583))),"ERRO"))</f>
        <v>0.16875000000000001</v>
      </c>
      <c r="AZ583" s="161"/>
      <c r="BA583" s="243"/>
      <c r="BB583" s="179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9" t="str">
        <f>IF(BS_CONTROLE[[#This Row],[Responsavel pelo boletim]]=0, "-", BS_CONTROLE[[#This Row],[Responsavel pelo boletim]])</f>
        <v>Felipe</v>
      </c>
      <c r="BG583" s="185"/>
      <c r="BH583" s="308">
        <v>2</v>
      </c>
      <c r="BI583" s="244"/>
      <c r="BJ583" s="271" t="s">
        <v>1767</v>
      </c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Produção</v>
      </c>
      <c r="BR583" s="19">
        <f t="shared" ref="BR583:BR600" si="59">IF(OR(B583="",F583=""),"*",AY583/P583)</f>
        <v>1.0125000000000002</v>
      </c>
      <c r="BS583" s="19">
        <f t="shared" ref="BS583:BS600" si="60">IF(OR(B583="",F583=""),"*",BA583/Q583)</f>
        <v>0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1768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>
        <v>0.3527777777777778</v>
      </c>
      <c r="AS584" s="266"/>
      <c r="AT584" s="266"/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 t="s">
        <v>1769</v>
      </c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1768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>
        <v>0.35486111111111113</v>
      </c>
      <c r="AS585" s="266"/>
      <c r="AT585" s="266"/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 t="s">
        <v>1770</v>
      </c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1771</v>
      </c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">
        <v>295</v>
      </c>
      <c r="AO587" s="247">
        <v>92</v>
      </c>
      <c r="AP587" s="248">
        <v>101.5</v>
      </c>
      <c r="AQ587" s="248" t="str">
        <f>IF(BS_CONTROLE[[#This Row],[KM - Fim]]=0, "-", BS_CONTROLE[[#This Row],[KM - Fim]])</f>
        <v>-</v>
      </c>
      <c r="AR587" s="266">
        <v>0.39930555555555558</v>
      </c>
      <c r="AS587" s="266">
        <v>0.46388888888888891</v>
      </c>
      <c r="AT587" s="266">
        <v>0.50555555555555554</v>
      </c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4.166666666666663E-2</v>
      </c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2</v>
      </c>
      <c r="BI587" s="244"/>
      <c r="BJ587" s="271" t="s">
        <v>1772</v>
      </c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0.66666666666666607</v>
      </c>
      <c r="BS587" s="19">
        <f t="shared" si="60"/>
        <v>0</v>
      </c>
      <c r="BT587" s="220" t="str">
        <f t="shared" si="55"/>
        <v/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>
        <v>0.37916666666666665</v>
      </c>
      <c r="AS588" s="266">
        <v>0</v>
      </c>
      <c r="AT588" s="266">
        <v>0</v>
      </c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>
        <v>0</v>
      </c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0</v>
      </c>
      <c r="BI588" s="244"/>
      <c r="BJ588" s="271" t="s">
        <v>1773</v>
      </c>
      <c r="BK588" s="245" t="s">
        <v>1773</v>
      </c>
      <c r="BL588" s="185"/>
      <c r="BM588" s="180" t="s">
        <v>697</v>
      </c>
      <c r="BN588" s="180" t="s">
        <v>697</v>
      </c>
      <c r="BO588" s="180" t="s">
        <v>697</v>
      </c>
      <c r="BP588" s="245" t="s">
        <v>1773</v>
      </c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>
        <v>0.35</v>
      </c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 t="s">
        <v>1774</v>
      </c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587 BO58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3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1775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1776</v>
      </c>
      <c r="E3" s="309" t="s">
        <v>1777</v>
      </c>
      <c r="F3" s="309" t="s">
        <v>1778</v>
      </c>
      <c r="G3" s="314" t="s">
        <v>1779</v>
      </c>
      <c r="H3" s="309" t="s">
        <v>1780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1781</v>
      </c>
      <c r="E5" s="311">
        <v>46013</v>
      </c>
      <c r="F5" s="310">
        <v>7000</v>
      </c>
      <c r="G5" s="315" t="s">
        <v>1782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1783</v>
      </c>
      <c r="G6" s="315" t="s">
        <v>1782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1784</v>
      </c>
      <c r="G7" s="316" t="s">
        <v>1785</v>
      </c>
      <c r="H7" s="312" t="s">
        <v>1786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1787</v>
      </c>
      <c r="H8" s="310" t="s">
        <v>1788</v>
      </c>
    </row>
    <row r="9" spans="3:8">
      <c r="C9" s="310" t="s">
        <v>463</v>
      </c>
      <c r="D9" s="310" t="s">
        <v>1789</v>
      </c>
      <c r="E9" s="311">
        <v>45993</v>
      </c>
      <c r="F9" s="310">
        <v>12000</v>
      </c>
      <c r="G9" s="315" t="s">
        <v>1790</v>
      </c>
      <c r="H9" s="310"/>
    </row>
    <row r="10" spans="3:8" ht="29.25">
      <c r="C10" s="310" t="s">
        <v>463</v>
      </c>
      <c r="D10" s="310" t="s">
        <v>1791</v>
      </c>
      <c r="E10" s="311">
        <v>45993</v>
      </c>
      <c r="F10" s="310">
        <v>9000</v>
      </c>
      <c r="G10" s="315" t="s">
        <v>1792</v>
      </c>
      <c r="H10" s="310"/>
    </row>
    <row r="11" spans="3:8" ht="29.25">
      <c r="C11" s="310" t="s">
        <v>463</v>
      </c>
      <c r="D11" s="310" t="s">
        <v>1793</v>
      </c>
      <c r="E11" s="311">
        <v>45993</v>
      </c>
      <c r="F11" s="310">
        <v>10000</v>
      </c>
      <c r="G11" s="315" t="s">
        <v>1792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1794</v>
      </c>
      <c r="G12" s="315" t="s">
        <v>1795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1796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1797</v>
      </c>
      <c r="C4" s="314" t="s">
        <v>1798</v>
      </c>
      <c r="D4" s="314" t="s">
        <v>1799</v>
      </c>
      <c r="E4" s="314" t="s">
        <v>1800</v>
      </c>
      <c r="F4" s="314" t="s">
        <v>8</v>
      </c>
      <c r="G4" s="314" t="s">
        <v>1801</v>
      </c>
    </row>
    <row r="5" spans="2:8">
      <c r="B5" s="317" t="s">
        <v>1153</v>
      </c>
      <c r="C5" s="317">
        <v>314978</v>
      </c>
      <c r="D5" s="317" t="s">
        <v>1802</v>
      </c>
      <c r="E5" s="317" t="s">
        <v>541</v>
      </c>
      <c r="F5" s="317" t="s">
        <v>101</v>
      </c>
      <c r="G5" s="318">
        <v>46143</v>
      </c>
    </row>
    <row r="6" spans="2:8">
      <c r="B6" s="317" t="s">
        <v>1803</v>
      </c>
      <c r="C6" s="317">
        <v>256790</v>
      </c>
      <c r="D6" s="317" t="s">
        <v>1804</v>
      </c>
      <c r="E6" s="317" t="s">
        <v>541</v>
      </c>
      <c r="F6" s="317" t="s">
        <v>1805</v>
      </c>
      <c r="G6" s="318">
        <v>45992</v>
      </c>
    </row>
    <row r="7" spans="2:8">
      <c r="B7" s="317" t="s">
        <v>1806</v>
      </c>
      <c r="C7" s="317">
        <v>265193</v>
      </c>
      <c r="D7" s="317" t="s">
        <v>1807</v>
      </c>
      <c r="E7" s="317" t="s">
        <v>542</v>
      </c>
      <c r="F7" s="317" t="s">
        <v>1500</v>
      </c>
      <c r="G7" s="317" t="s">
        <v>1808</v>
      </c>
    </row>
    <row r="8" spans="2:8">
      <c r="B8" s="317" t="s">
        <v>1809</v>
      </c>
      <c r="C8" s="317">
        <v>293716</v>
      </c>
      <c r="D8" s="317" t="s">
        <v>1810</v>
      </c>
      <c r="E8" s="317" t="s">
        <v>542</v>
      </c>
      <c r="F8" s="317" t="s">
        <v>1500</v>
      </c>
      <c r="G8" s="318">
        <v>46204</v>
      </c>
    </row>
    <row r="9" spans="2:8">
      <c r="B9" s="317" t="s">
        <v>1811</v>
      </c>
      <c r="C9" s="317">
        <v>257258</v>
      </c>
      <c r="D9" s="317" t="s">
        <v>1812</v>
      </c>
      <c r="E9" s="317" t="s">
        <v>543</v>
      </c>
      <c r="F9" s="317" t="s">
        <v>144</v>
      </c>
      <c r="G9" s="318">
        <v>46327</v>
      </c>
    </row>
    <row r="10" spans="2:8">
      <c r="B10" s="317" t="s">
        <v>1813</v>
      </c>
      <c r="C10" s="317">
        <v>371147</v>
      </c>
      <c r="D10" s="317" t="s">
        <v>1814</v>
      </c>
      <c r="E10" s="317" t="s">
        <v>543</v>
      </c>
      <c r="F10" s="317" t="s">
        <v>144</v>
      </c>
      <c r="G10" s="317" t="s">
        <v>1808</v>
      </c>
    </row>
    <row r="11" spans="2:8">
      <c r="B11" s="317" t="s">
        <v>1815</v>
      </c>
      <c r="C11" s="317">
        <v>259230</v>
      </c>
      <c r="D11" s="317" t="s">
        <v>1816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1817</v>
      </c>
      <c r="C12" s="317">
        <v>370705</v>
      </c>
      <c r="D12" s="317"/>
      <c r="E12" s="317" t="s">
        <v>543</v>
      </c>
      <c r="F12" s="317" t="s">
        <v>144</v>
      </c>
      <c r="G12" s="317" t="s">
        <v>1808</v>
      </c>
    </row>
    <row r="13" spans="2:8">
      <c r="B13" s="317" t="s">
        <v>1818</v>
      </c>
      <c r="C13" s="317">
        <v>258542</v>
      </c>
      <c r="D13" s="317" t="s">
        <v>1819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1820</v>
      </c>
      <c r="C14" s="317">
        <v>257050</v>
      </c>
      <c r="D14" s="317" t="s">
        <v>1821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1822</v>
      </c>
      <c r="D5" s="382"/>
      <c r="E5" s="382"/>
      <c r="F5" s="382"/>
      <c r="G5" s="382"/>
      <c r="H5" s="382"/>
      <c r="I5" s="382"/>
      <c r="J5" s="383"/>
      <c r="K5" s="384" t="s">
        <v>1823</v>
      </c>
      <c r="L5" s="385"/>
      <c r="M5" s="385"/>
      <c r="N5" s="385"/>
      <c r="O5" s="386" t="s">
        <v>1824</v>
      </c>
      <c r="P5" s="387"/>
      <c r="Q5" s="388"/>
    </row>
    <row r="6" spans="1:17" s="94" customFormat="1" ht="15.75" customHeight="1">
      <c r="A6" s="88" t="s">
        <v>1825</v>
      </c>
      <c r="B6" s="95" t="s">
        <v>1826</v>
      </c>
      <c r="C6" s="96" t="s">
        <v>874</v>
      </c>
      <c r="D6" s="97" t="s">
        <v>875</v>
      </c>
      <c r="E6" s="96" t="s">
        <v>1827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1828</v>
      </c>
      <c r="M6" s="139" t="s">
        <v>335</v>
      </c>
      <c r="N6" s="140" t="s">
        <v>869</v>
      </c>
      <c r="O6" s="234" t="s">
        <v>912</v>
      </c>
      <c r="P6" s="157"/>
      <c r="Q6" s="190" t="s">
        <v>1829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MC1 08h28 / autorizado entrada na via 08h29 / Em deslocamento para km de trabalho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MC1 08h31 / Autorizado entrada na via 10h20 / Em deslocamento para km de trabalho.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1829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1830</v>
      </c>
      <c r="W1" s="394"/>
      <c r="X1" s="394"/>
      <c r="Y1" s="104"/>
    </row>
    <row r="2" spans="1:25" s="101" customFormat="1" ht="11.25" customHeight="1">
      <c r="A2" s="105" t="s">
        <v>1831</v>
      </c>
      <c r="B2" s="105" t="s">
        <v>1826</v>
      </c>
      <c r="C2" s="105" t="s">
        <v>313</v>
      </c>
      <c r="D2" s="106" t="s">
        <v>874</v>
      </c>
      <c r="E2" s="106" t="s">
        <v>875</v>
      </c>
      <c r="F2" s="106" t="s">
        <v>1825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1832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22" t="str">
        <f>IF(SP_SUL!N570="","*",SP_SUL!N570)</f>
        <v>216ZXI2</v>
      </c>
      <c r="M568" s="111">
        <f>IF(SP_SUL!J570="","*",SP_SUL!J570)</f>
        <v>56</v>
      </c>
      <c r="N568" s="258">
        <f>IF(SP_SUL!K570="","*",SP_SUL!K570)</f>
        <v>217.75</v>
      </c>
      <c r="O568" s="258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2" t="str">
        <f>IF(SP_SUL!N571="","*",SP_SUL!N571)</f>
        <v>ZKWZKEZKW</v>
      </c>
      <c r="M569" s="111">
        <f>IF(SP_SUL!J571="","*",SP_SUL!J571)</f>
        <v>55</v>
      </c>
      <c r="N569" s="258">
        <f>IF(SP_SUL!K571="","*",SP_SUL!K571)</f>
        <v>102</v>
      </c>
      <c r="O569" s="258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2" t="str">
        <f>IF(SP_SUL!N583="","*",SP_SUL!N583)</f>
        <v>144ZMS2</v>
      </c>
      <c r="M581" s="111">
        <f>IF(SP_SUL!J583="","*",SP_SUL!J583)</f>
        <v>55</v>
      </c>
      <c r="N581" s="258">
        <f>IF(SP_SUL!K583="","*",SP_SUL!K583)</f>
        <v>143</v>
      </c>
      <c r="O581" s="258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1833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1834</v>
      </c>
      <c r="C2" s="96" t="s">
        <v>859</v>
      </c>
      <c r="D2" s="96" t="s">
        <v>861</v>
      </c>
      <c r="E2" s="96" t="s">
        <v>1835</v>
      </c>
      <c r="F2" s="96" t="s">
        <v>1836</v>
      </c>
      <c r="G2" s="96" t="s">
        <v>1837</v>
      </c>
      <c r="H2" s="96" t="s">
        <v>1838</v>
      </c>
      <c r="I2" s="96" t="s">
        <v>1839</v>
      </c>
      <c r="J2" s="96" t="s">
        <v>1840</v>
      </c>
      <c r="K2" s="131" t="s">
        <v>1841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2025-12-26T14:11:01Z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