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941" documentId="8_{B6337239-1A00-434D-AAD0-422EA1FEB5AE}" xr6:coauthVersionLast="47" xr6:coauthVersionMax="47" xr10:uidLastSave="{B971EDAD-4251-4680-B3EB-7DBAF1FCAFD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2" i="13" l="1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F299" i="13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4" i="1"/>
  <c r="G344" i="1"/>
  <c r="M344" i="1" a="1"/>
  <c r="M344" i="1"/>
  <c r="F342" i="13" s="1"/>
  <c r="N344" i="1" a="1"/>
  <c r="N344" i="1"/>
  <c r="L442" i="12" s="1"/>
  <c r="R344" i="1"/>
  <c r="S344" i="1" a="1"/>
  <c r="S344" i="1"/>
  <c r="D442" i="12" s="1"/>
  <c r="T344" i="1" a="1"/>
  <c r="T344" i="1"/>
  <c r="E442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F343" i="13" s="1"/>
  <c r="N345" i="1" a="1"/>
  <c r="N345" i="1"/>
  <c r="L443" i="12" s="1"/>
  <c r="R345" i="1"/>
  <c r="S345" i="1" a="1"/>
  <c r="S345" i="1"/>
  <c r="D443" i="12" s="1"/>
  <c r="T345" i="1" a="1"/>
  <c r="T345" i="1"/>
  <c r="E443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4" i="13" s="1"/>
  <c r="N346" i="1" a="1"/>
  <c r="N346" i="1"/>
  <c r="L444" i="12" s="1"/>
  <c r="R346" i="1"/>
  <c r="S346" i="1" a="1"/>
  <c r="S346" i="1"/>
  <c r="D444" i="12" s="1"/>
  <c r="T346" i="1" a="1"/>
  <c r="T346" i="1"/>
  <c r="E444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5" i="13" s="1"/>
  <c r="N347" i="1" a="1"/>
  <c r="N347" i="1"/>
  <c r="R347" i="1"/>
  <c r="S347" i="1" a="1"/>
  <c r="S347" i="1"/>
  <c r="T347" i="1" a="1"/>
  <c r="T347" i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6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7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8" i="13" s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9" i="13" s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50" i="13" s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1" i="13" s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2" i="13" s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3" i="13" s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4" i="13" s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5" i="13" s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6" i="13" s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7" i="13" s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8" i="13" s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9" i="13" s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60" i="13" s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1" i="13" s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2" i="13" s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3" i="13" s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4" i="13" s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5" i="13" s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6" i="13" s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7" i="13" s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8" i="13" s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9" i="13" s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70" i="13" s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1" i="13" s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F372" i="13" s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F373" i="13" s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4" i="13" s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5" i="13" s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6" i="13" s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7" i="13" s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8" i="13" s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9" i="13" s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80" i="13" s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1" i="13" s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2" i="13" s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3" i="13" s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F392" i="13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F410" i="13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F411" i="13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F412" i="13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F414" i="13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5" i="13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F417" i="13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8" i="13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9" i="13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20" i="13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1" i="13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2" i="13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3" i="13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4" i="13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5" i="13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6" i="13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F428" i="13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9" i="13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30" i="13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1" i="13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2" i="13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3" i="13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4" i="13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5" i="13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6" i="13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7" i="13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8" i="13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9" i="13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40" i="13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1" i="13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2" i="13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368" i="12" s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370" i="12" s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3" i="12" s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374" i="12" s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379" i="12" s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382" i="12" s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5" i="12" s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386" i="12" s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88" i="12" s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0" i="12" s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2" i="12" s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393" i="12" s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394" i="12" s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396" i="12" s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99" i="12" s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400" i="12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401" i="12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2" i="13" s="1"/>
  <c r="N304" i="1" a="1"/>
  <c r="N304" i="1" s="1"/>
  <c r="L402" i="12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L403" i="12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L404" i="12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05" i="13" s="1"/>
  <c r="N307" i="1" a="1"/>
  <c r="N307" i="1" s="1"/>
  <c r="L405" i="12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L406" i="12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L407" i="12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08" i="13" s="1"/>
  <c r="N310" i="1" a="1"/>
  <c r="N310" i="1" s="1"/>
  <c r="L408" i="12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L409" i="12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1" i="13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3" i="13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4" i="13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15" i="13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16" i="13" s="1"/>
  <c r="N318" i="1" a="1"/>
  <c r="N318" i="1" s="1"/>
  <c r="L416" i="12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17" i="13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18" i="13" s="1"/>
  <c r="N320" i="1" a="1"/>
  <c r="N320" i="1" s="1"/>
  <c r="L418" i="12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19" i="13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0" i="13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L421" i="12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2" i="13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3" i="13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4" i="13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25" i="13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26" i="13" s="1"/>
  <c r="N328" i="1" a="1"/>
  <c r="N328" i="1" s="1"/>
  <c r="L426" i="12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27" i="13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28" i="13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L430" i="12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L431" i="12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L432" i="12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L433" i="12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L434" i="12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L435" i="12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6" i="13" s="1"/>
  <c r="N338" i="1" a="1"/>
  <c r="N338" i="1" s="1"/>
  <c r="L436" i="12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L437" i="12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L438" i="12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L439" i="12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L440" i="12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L441" i="12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F279" i="13" l="1"/>
  <c r="K389" i="12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429" i="12"/>
  <c r="K428" i="12"/>
  <c r="K427" i="12"/>
  <c r="K426" i="12"/>
  <c r="K425" i="12"/>
  <c r="K424" i="12"/>
  <c r="K423" i="12"/>
  <c r="K422" i="12"/>
  <c r="K421" i="12"/>
  <c r="K420" i="12"/>
  <c r="K419" i="12"/>
  <c r="K418" i="12"/>
  <c r="K417" i="12"/>
  <c r="K416" i="12"/>
  <c r="K415" i="12"/>
  <c r="K414" i="12"/>
  <c r="K413" i="12"/>
  <c r="K412" i="12"/>
  <c r="K411" i="12"/>
  <c r="K410" i="12"/>
  <c r="K409" i="12"/>
  <c r="K408" i="12"/>
  <c r="K407" i="12"/>
  <c r="K406" i="12"/>
  <c r="K405" i="12"/>
  <c r="K404" i="12"/>
  <c r="K403" i="12"/>
  <c r="K402" i="12"/>
  <c r="K401" i="12"/>
  <c r="K40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99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6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8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4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54" i="12" l="1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54" i="12" l="1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<sst xmlns="http://schemas.openxmlformats.org/spreadsheetml/2006/main" count="6499" uniqueCount="1708">
  <si>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</si>
  <si>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</si>
  <si>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</si>
  <si>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</si>
  <si>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</si>
  <si>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</si>
  <si>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</si>
  <si>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</si>
  <si>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</si>
  <si>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</si>
  <si>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</si>
  <si>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</si>
  <si>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</si>
  <si>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</si>
  <si>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</si>
  <si>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</si>
  <si>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</si>
  <si>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</si>
  <si>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</si>
  <si>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</si>
  <si>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</si>
  <si>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</si>
  <si>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</si>
  <si>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</si>
  <si>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</si>
  <si>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</si>
  <si>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</si>
  <si>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</si>
  <si>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</si>
  <si>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</si>
  <si>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</si>
  <si>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</si>
  <si>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</si>
  <si>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</si>
  <si>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</si>
  <si>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</si>
  <si>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</si>
  <si>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</si>
  <si>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</si>
  <si>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</si>
  <si>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</si>
  <si>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</si>
  <si>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</si>
  <si>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</si>
  <si>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</si>
  <si>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</si>
  <si>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</si>
  <si>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</si>
  <si>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</si>
  <si>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</si>
  <si>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</si>
  <si>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</si>
  <si>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</si>
  <si>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</si>
  <si>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</si>
  <si>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</si>
  <si>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</si>
  <si>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</si>
  <si>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</si>
  <si>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</si>
  <si>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</si>
  <si>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</si>
  <si>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</si>
  <si>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</si>
  <si>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</si>
  <si>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</si>
  <si>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</si>
  <si>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</si>
  <si>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</si>
  <si>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</si>
  <si>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</si>
  <si>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</si>
  <si>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</si>
  <si>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</si>
  <si>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</si>
  <si>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</si>
  <si>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</si>
  <si>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</si>
  <si>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</si>
  <si>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</si>
  <si>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</si>
  <si>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</si>
  <si>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</si>
  <si>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</si>
  <si>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</si>
  <si>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</si>
  <si>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</si>
  <si>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</si>
  <si>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</si>
  <si>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</si>
  <si>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</si>
  <si>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</si>
  <si>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</si>
  <si>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</si>
  <si>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</si>
  <si>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</si>
  <si>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</si>
  <si>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</si>
  <si>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</si>
  <si>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</si>
  <si>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</si>
  <si>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</si>
  <si>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</si>
  <si>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</si>
  <si>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</si>
  <si>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</si>
  <si>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</si>
  <si>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</si>
  <si>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</si>
  <si>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</si>
  <si>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</si>
  <si>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</si>
  <si>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</si>
  <si>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</si>
  <si>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</si>
  <si>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</si>
  <si>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</si>
  <si>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</si>
  <si>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</si>
  <si>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</si>
  <si>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</si>
  <si>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</si>
  <si>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</si>
  <si>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</si>
  <si>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</si>
  <si>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</si>
  <si>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</si>
  <si>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</si>
  <si>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</si>
  <si>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</si>
  <si>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</si>
  <si>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</si>
  <si>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</si>
  <si>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</si>
  <si>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</si>
  <si>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</si>
  <si>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</si>
  <si>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</si>
  <si>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</si>
  <si>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</si>
  <si>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</si>
  <si>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</si>
  <si>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</si>
  <si>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</si>
  <si>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</si>
  <si>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</si>
  <si>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</si>
  <si>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</si>
  <si>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</si>
  <si>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</si>
  <si>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</si>
  <si>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</si>
  <si>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</si>
  <si>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</si>
  <si>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</si>
  <si>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</si>
  <si>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</si>
  <si>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</si>
  <si>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</si>
  <si>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</si>
  <si>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</si>
  <si>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</si>
  <si>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</si>
  <si>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</si>
  <si>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</si>
  <si>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</si>
  <si>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</si>
  <si>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</si>
  <si>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</si>
  <si>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</si>
  <si>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</si>
  <si>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</si>
  <si>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</si>
  <si>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</si>
  <si>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</si>
  <si>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</si>
  <si>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</si>
  <si>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</si>
  <si>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</si>
  <si>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</si>
  <si>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</si>
  <si>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</si>
  <si>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</si>
  <si>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</si>
  <si>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</si>
  <si>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</si>
  <si>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</si>
  <si>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</si>
  <si>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</si>
  <si>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</si>
  <si>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</si>
  <si>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</si>
  <si>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</si>
  <si>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</si>
  <si>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</si>
  <si>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</si>
  <si>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</si>
  <si>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</si>
  <si>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</si>
  <si>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</si>
  <si>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</si>
  <si>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</si>
  <si>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</si>
  <si>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</si>
  <si>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</si>
  <si>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</si>
  <si>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</si>
  <si>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</si>
  <si>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</si>
  <si>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</si>
  <si>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</si>
  <si>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</si>
  <si>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</si>
  <si>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</si>
  <si>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</si>
  <si>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</si>
  <si>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</si>
  <si>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</si>
  <si>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</si>
  <si>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</si>
  <si>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</si>
  <si>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</si>
  <si>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</si>
  <si>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</si>
  <si>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</si>
  <si>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</si>
  <si>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</si>
  <si>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</si>
  <si>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</si>
  <si>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</si>
  <si>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</si>
  <si>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</si>
  <si>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</si>
  <si>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</si>
  <si>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</si>
  <si>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</si>
  <si>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</si>
  <si>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</si>
  <si>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</si>
  <si>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</si>
  <si>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</si>
  <si>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</si>
  <si>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</si>
  <si>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</si>
  <si>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</si>
  <si>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</si>
  <si>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</si>
  <si>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</si>
  <si>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</si>
  <si>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</si>
  <si>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</si>
  <si>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</si>
  <si>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</si>
  <si>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</si>
  <si>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</si>
  <si>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</si>
  <si>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</si>
  <si>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</si>
  <si>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</si>
  <si>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</si>
  <si>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</si>
  <si>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</si>
  <si>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</si>
  <si>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</si>
  <si>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</si>
  <si>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</si>
  <si>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</si>
  <si>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</si>
  <si>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</si>
  <si>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</si>
  <si>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</si>
  <si>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</si>
  <si>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</si>
  <si>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</si>
  <si>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</si>
  <si>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</si>
  <si>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</si>
  <si>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</si>
  <si>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</si>
  <si>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</si>
  <si>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</si>
  <si>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</si>
  <si>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</si>
  <si>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</si>
  <si>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</si>
  <si>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</si>
  <si>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</si>
  <si>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</si>
  <si>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</si>
  <si>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</si>
  <si>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</si>
  <si>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</si>
  <si>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</si>
  <si>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</si>
  <si>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</si>
  <si>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</si>
  <si>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</si>
  <si>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</si>
  <si>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</si>
  <si>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</si>
  <si>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</si>
  <si>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</si>
  <si>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</si>
  <si>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</si>
  <si>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</si>
  <si>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</si>
  <si>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</si>
  <si>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</si>
  <si>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</si>
  <si>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</si>
  <si>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</si>
  <si>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</si>
  <si>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</si>
  <si>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</si>
  <si>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</si>
  <si>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</si>
  <si>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</si>
  <si>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</si>
  <si>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</si>
  <si>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</si>
  <si>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</si>
  <si>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</si>
  <si>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</si>
  <si>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</si>
  <si>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</si>
  <si>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</si>
  <si>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</si>
  <si>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</si>
  <si>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</si>
  <si>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</si>
  <si>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</si>
  <si>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</si>
  <si>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</si>
  <si>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</si>
  <si>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</si>
  <si>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</si>
  <si>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</si>
  <si>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</si>
  <si>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</si>
  <si>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</si>
  <si>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</si>
  <si>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</si>
  <si>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</si>
  <si>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</si>
  <si>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</si>
  <si>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</si>
  <si>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</si>
  <si>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</si>
  <si>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</si>
  <si>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</si>
  <si>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</si>
  <si>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</si>
  <si>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</si>
  <si>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</si>
  <si>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</si>
  <si>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</si>
  <si>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</si>
  <si>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</si>
  <si>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</si>
  <si>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</si>
  <si>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</si>
  <si>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</si>
  <si>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</si>
  <si>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</si>
  <si>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</si>
  <si>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</si>
  <si>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</si>
  <si>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</si>
  <si>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</si>
  <si>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</si>
  <si>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</si>
  <si>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</si>
  <si>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</si>
  <si>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</si>
  <si>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</si>
  <si>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</si>
  <si>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</si>
  <si>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</si>
  <si>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</si>
  <si>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</si>
  <si>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</si>
  <si>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</si>
  <si>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</si>
  <si>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</si>
  <si>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</si>
  <si>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</si>
  <si>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</si>
  <si>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</si>
  <si>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</si>
  <si>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</si>
  <si>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</si>
  <si>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</si>
  <si>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</si>
  <si>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</si>
  <si>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</si>
  <si>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</si>
  <si>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</si>
  <si>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</si>
  <si>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</si>
  <si>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</si>
  <si>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</si>
  <si>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</si>
  <si>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</si>
  <si>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</si>
  <si>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</si>
  <si>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</si>
  <si>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</si>
  <si>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</si>
  <si>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</si>
  <si>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</si>
  <si>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</si>
  <si>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</si>
  <si>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</si>
  <si>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</si>
  <si>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</si>
  <si>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</si>
  <si>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</si>
  <si>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</si>
  <si>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</si>
  <si>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</si>
  <si>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</si>
  <si>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</si>
  <si>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</si>
  <si>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</si>
  <si>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</si>
  <si>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</si>
  <si>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</si>
  <si>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</si>
  <si>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</si>
  <si>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</si>
  <si>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</si>
  <si>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</si>
  <si>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</si>
  <si>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</si>
  <si>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</si>
  <si>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</si>
  <si>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</si>
  <si>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</si>
  <si>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</si>
  <si>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</si>
  <si>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</si>
  <si>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</si>
  <si>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</si>
  <si>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</si>
  <si>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</si>
  <si>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</si>
  <si>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</si>
  <si>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</si>
  <si>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</si>
  <si>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</si>
  <si>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</si>
  <si>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</si>
  <si>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</si>
  <si>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</si>
  <si>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</si>
  <si>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</si>
  <si>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</si>
  <si>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</si>
  <si>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</si>
  <si>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</si>
  <si>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</si>
  <si>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</si>
  <si>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</si>
  <si>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</si>
  <si>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</si>
  <si>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</si>
  <si>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</si>
  <si>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</si>
  <si>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</si>
  <si>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</si>
  <si>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</si>
  <si>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</si>
  <si>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</si>
  <si>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</si>
  <si>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</si>
  <si>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</si>
  <si>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</si>
  <si>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</si>
  <si>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</si>
  <si>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</si>
  <si>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</si>
  <si>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</si>
  <si>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</si>
  <si>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</si>
  <si>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</si>
  <si>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</si>
  <si>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</si>
  <si>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</si>
  <si>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</si>
  <si>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</si>
  <si>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</si>
  <si>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</si>
  <si>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</si>
  <si>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</si>
  <si>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</si>
  <si>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</si>
  <si>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</si>
  <si>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</si>
  <si>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</si>
  <si>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</si>
  <si>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</si>
  <si>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</si>
  <si>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</si>
  <si>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</si>
  <si>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</si>
  <si>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</si>
  <si>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</si>
  <si>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</si>
  <si>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</si>
  <si>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</si>
  <si>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</si>
  <si>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</si>
  <si>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</si>
  <si>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</si>
  <si>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</si>
  <si>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</si>
  <si>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</si>
  <si>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</si>
  <si>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</si>
  <si>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</si>
  <si>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</si>
  <si>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</si>
  <si>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</si>
  <si>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</si>
  <si>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</si>
  <si>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</si>
  <si>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</si>
  <si>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</si>
  <si>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</si>
  <si>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</si>
  <si>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</si>
  <si>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</si>
  <si>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</si>
  <si>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</si>
  <si>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</si>
  <si>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</si>
  <si>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</si>
  <si>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</si>
  <si>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</si>
  <si>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</si>
  <si>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</si>
  <si>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</si>
  <si>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</si>
  <si>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</si>
  <si>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</si>
  <si>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</si>
  <si>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</si>
  <si>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</si>
  <si>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</si>
  <si>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</si>
  <si>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</si>
  <si>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</si>
  <si>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</si>
  <si>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</si>
  <si>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</si>
  <si>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</si>
  <si>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</si>
  <si>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</si>
  <si>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</si>
  <si>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</si>
  <si>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</si>
  <si>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</si>
  <si>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</si>
  <si>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</si>
  <si>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</si>
  <si>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</si>
  <si>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</si>
  <si>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</si>
  <si>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</si>
  <si>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</si>
  <si>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</si>
  <si>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</si>
  <si>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</si>
  <si>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</si>
  <si>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</si>
  <si>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</si>
  <si>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</si>
  <si>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</si>
  <si>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</si>
  <si>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</si>
  <si>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</si>
  <si>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</si>
  <si>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</si>
  <si>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</si>
  <si>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</si>
  <si>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</si>
  <si>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</si>
  <si>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</si>
  <si>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</si>
  <si>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</si>
  <si>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</si>
  <si>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</si>
  <si>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</si>
  <si>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</si>
  <si>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</si>
  <si>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</si>
  <si>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</si>
  <si>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</si>
  <si>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</si>
  <si>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</si>
  <si>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</si>
  <si>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</si>
  <si>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</si>
  <si>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</si>
  <si>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</si>
  <si>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</si>
  <si>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</si>
  <si>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</si>
  <si>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</si>
  <si>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</si>
  <si>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</si>
  <si>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</si>
  <si>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</si>
  <si>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</si>
  <si>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</si>
  <si>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</si>
  <si>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</si>
  <si>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</si>
  <si>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</si>
  <si>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</si>
  <si>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</si>
  <si>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</si>
  <si>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</si>
  <si>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</si>
  <si>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</si>
  <si>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</si>
  <si>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</si>
  <si>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</si>
  <si>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</si>
  <si>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</si>
  <si>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</si>
  <si>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</si>
  <si>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</si>
  <si>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</si>
  <si>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</si>
  <si>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</si>
  <si>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</si>
  <si>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</si>
  <si>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</si>
  <si>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</si>
  <si>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</si>
  <si>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</si>
  <si>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</si>
  <si>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</si>
  <si>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</si>
  <si>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</si>
  <si>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</si>
  <si>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</si>
  <si>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</si>
  <si>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</si>
  <si>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</si>
  <si>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</si>
  <si>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</si>
  <si>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</si>
  <si>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</si>
  <si>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</si>
  <si>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</si>
  <si>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</si>
  <si>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</si>
  <si>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</si>
  <si>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</si>
  <si>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</si>
  <si>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</si>
  <si>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</si>
  <si>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</si>
  <si>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</si>
  <si>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</si>
  <si>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</si>
  <si>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</si>
  <si>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</si>
  <si>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</si>
  <si>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</si>
  <si>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</si>
  <si>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</si>
  <si>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</si>
  <si>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</si>
  <si>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</si>
  <si>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</si>
  <si>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</si>
  <si>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</si>
  <si>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</si>
  <si>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</si>
  <si>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</si>
  <si>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</si>
  <si>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</si>
  <si>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</si>
  <si>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</si>
  <si>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</si>
  <si>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</si>
  <si>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</si>
  <si>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</si>
  <si>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</si>
  <si>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</si>
  <si>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</si>
  <si>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</si>
  <si>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</si>
  <si>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</si>
  <si>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</si>
  <si>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</si>
  <si>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</si>
  <si>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</si>
  <si>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</si>
  <si>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</si>
  <si>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</si>
  <si>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</si>
  <si>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</si>
  <si>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</si>
  <si>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</si>
  <si>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</si>
  <si>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</si>
  <si>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</si>
  <si>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</si>
  <si>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</si>
  <si>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</si>
  <si>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</si>
  <si>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</si>
  <si>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</si>
  <si>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</si>
  <si>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</si>
  <si>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</si>
  <si>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</si>
  <si>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</si>
  <si>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</si>
  <si>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</si>
  <si>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</si>
  <si>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</si>
  <si>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</si>
  <si>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</si>
  <si>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</si>
  <si>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</si>
  <si>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</si>
  <si>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</si>
  <si>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</si>
  <si>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</si>
  <si>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</si>
  <si>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</si>
  <si>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</si>
  <si>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</si>
  <si>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</si>
  <si>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</si>
  <si>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</si>
  <si>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</si>
  <si>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</si>
  <si>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</si>
  <si>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</si>
  <si>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</si>
  <si>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</si>
  <si>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</si>
  <si>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</si>
  <si>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</si>
  <si>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</si>
  <si>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</si>
  <si>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</si>
  <si>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</si>
  <si>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</si>
  <si>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</si>
  <si>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</si>
  <si>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</si>
  <si>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</si>
  <si>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</si>
  <si>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</si>
  <si>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</si>
  <si>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</si>
  <si>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</si>
  <si>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</si>
  <si>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</si>
  <si>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</si>
  <si>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</si>
  <si>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</si>
  <si>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</si>
  <si>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</si>
  <si>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</si>
  <si>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</si>
  <si>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</si>
  <si>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</si>
  <si>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</si>
  <si>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</si>
  <si>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</si>
  <si>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</si>
  <si>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</si>
  <si>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</si>
  <si>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</si>
  <si>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</si>
  <si>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</si>
  <si>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</si>
  <si>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</si>
  <si>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</si>
  <si>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</si>
  <si>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</si>
  <si>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</si>
  <si>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</si>
  <si>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</si>
  <si>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</si>
  <si>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</si>
  <si>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</si>
  <si>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</si>
  <si>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</si>
  <si>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</si>
  <si>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</si>
  <si>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</si>
  <si>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</si>
  <si>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</si>
  <si>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</si>
  <si>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</si>
  <si>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</si>
  <si>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</si>
  <si>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</si>
  <si>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</si>
  <si>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</si>
  <si>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</si>
  <si>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</si>
  <si>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</si>
  <si>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</si>
  <si>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</si>
  <si>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</si>
  <si>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</si>
  <si>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</si>
  <si>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</si>
  <si>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</si>
  <si>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</si>
  <si>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</si>
  <si>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</si>
  <si>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</si>
  <si>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</si>
  <si>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</si>
  <si>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</si>
  <si>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</si>
  <si>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</si>
  <si>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</si>
  <si>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</si>
  <si>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</si>
  <si>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</si>
  <si>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</si>
  <si>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</si>
  <si>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</si>
  <si>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</si>
  <si>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</si>
  <si>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</si>
  <si>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</si>
  <si>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</si>
  <si>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</si>
  <si>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</si>
  <si>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</si>
  <si>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</si>
  <si>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</si>
  <si>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</si>
  <si>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</si>
  <si>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</si>
  <si>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</si>
  <si>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</si>
  <si>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</si>
  <si>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</si>
  <si>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</si>
  <si>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</si>
  <si>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</si>
  <si>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</si>
  <si>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</si>
  <si>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</si>
  <si>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</si>
  <si>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</si>
  <si>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</si>
  <si>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</si>
  <si>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</si>
  <si>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</si>
  <si>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</si>
  <si>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</si>
  <si>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</si>
  <si>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</si>
  <si>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</si>
  <si>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</si>
  <si>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</si>
  <si>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</si>
  <si>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</si>
  <si>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</si>
  <si>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</si>
  <si>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</si>
  <si>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</si>
  <si>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</si>
  <si>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</si>
  <si>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</si>
  <si>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</si>
  <si>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</si>
  <si>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</si>
  <si>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</si>
  <si>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</si>
  <si>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</si>
  <si>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</si>
  <si>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</si>
  <si>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</si>
  <si>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</si>
  <si>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</si>
  <si>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</si>
  <si>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</si>
  <si>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</si>
  <si>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</si>
  <si>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</si>
  <si>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</si>
  <si>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</si>
  <si>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</si>
  <si>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</si>
  <si>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</si>
  <si>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</si>
  <si>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</si>
  <si>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</si>
  <si>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</si>
  <si>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</si>
  <si>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</si>
  <si>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</si>
  <si>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</si>
  <si>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</si>
  <si>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</si>
  <si>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</si>
  <si>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</si>
  <si>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</si>
  <si>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</si>
  <si>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</si>
  <si>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</si>
  <si>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</si>
  <si>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</si>
  <si>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</si>
  <si>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</si>
  <si>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</si>
  <si>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</si>
  <si>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</si>
  <si>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</si>
  <si>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</si>
  <si>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</si>
  <si>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</si>
  <si>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</si>
  <si>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</si>
  <si>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</si>
  <si>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</si>
  <si>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</si>
  <si>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</si>
  <si>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</si>
  <si>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</si>
  <si>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</si>
  <si>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</si>
  <si>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</si>
  <si>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</si>
  <si>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</si>
  <si>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</si>
  <si>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</si>
  <si>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</si>
  <si>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</si>
  <si>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</si>
  <si>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</si>
  <si>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</si>
  <si>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</si>
  <si>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</si>
  <si>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</si>
  <si>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</si>
  <si>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</si>
  <si>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</si>
  <si>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</si>
  <si>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</si>
  <si>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</si>
  <si>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</si>
  <si>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</si>
  <si>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</si>
  <si>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</si>
  <si>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</si>
  <si>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</si>
  <si>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</si>
  <si>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</si>
  <si>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</si>
  <si>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</si>
  <si>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</si>
  <si>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</si>
  <si>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</si>
  <si>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</si>
  <si>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</si>
  <si>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</si>
  <si>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</si>
  <si>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</si>
  <si>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</si>
  <si>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</si>
  <si>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</si>
  <si>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</si>
  <si>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</si>
  <si>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</si>
  <si>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</si>
  <si>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</si>
  <si>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</si>
  <si>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</si>
  <si>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</si>
  <si>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</si>
  <si>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</si>
  <si>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</si>
  <si>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</si>
  <si>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</si>
  <si>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</si>
  <si>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</si>
  <si>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</si>
  <si>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</si>
  <si>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</si>
  <si>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</si>
  <si>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</si>
  <si>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</si>
  <si>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</si>
  <si>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</si>
  <si>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</si>
  <si>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</si>
  <si>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</si>
  <si>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</si>
  <si>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</si>
  <si>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</si>
  <si>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</si>
  <si>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</si>
  <si>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</si>
  <si>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</si>
  <si>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</si>
  <si>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</si>
  <si>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</si>
  <si>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</si>
  <si>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</si>
  <si>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</si>
  <si>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</si>
  <si>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</si>
  <si>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</si>
  <si>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</si>
  <si>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</si>
  <si>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</si>
  <si>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</si>
  <si>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</si>
  <si>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</si>
  <si>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</si>
  <si>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</si>
  <si>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</si>
  <si>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</si>
  <si>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</si>
  <si>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</si>
  <si>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</si>
  <si>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</si>
  <si>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</si>
  <si>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</si>
  <si>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</si>
  <si>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</si>
  <si>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</si>
  <si>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</si>
  <si>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</si>
  <si>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</si>
  <si>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</si>
  <si>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</si>
  <si>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</si>
  <si>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</si>
  <si>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</si>
  <si>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</si>
  <si>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</si>
  <si>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</si>
  <si>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</si>
  <si>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</si>
  <si>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</si>
  <si>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</si>
  <si>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</si>
  <si>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</si>
  <si>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</si>
  <si>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</si>
  <si>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</si>
  <si>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</si>
  <si>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</si>
  <si>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</si>
  <si>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</si>
  <si>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</si>
  <si>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</si>
  <si>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</si>
  <si>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</si>
  <si>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</si>
  <si>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</si>
  <si>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</si>
  <si>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</si>
  <si>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</si>
  <si>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</si>
  <si>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</si>
  <si>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</si>
  <si>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</si>
  <si>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</si>
  <si>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</si>
  <si>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</si>
  <si>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</si>
  <si>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</si>
  <si>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</si>
  <si>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</si>
  <si>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</si>
  <si>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</si>
  <si>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</si>
  <si>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</si>
  <si>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</si>
  <si>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</si>
  <si>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</si>
  <si>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</si>
  <si>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</si>
  <si>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</si>
  <si>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</si>
  <si>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</si>
  <si>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</si>
  <si>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</si>
  <si>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</si>
  <si>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</si>
  <si>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</si>
  <si>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</si>
  <si>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</si>
  <si>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</si>
  <si>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</si>
  <si>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</si>
  <si>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</si>
  <si>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</si>
  <si>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</si>
  <si>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</si>
  <si>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</si>
  <si>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</si>
  <si>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</si>
  <si>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</si>
  <si>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</si>
  <si>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</si>
  <si>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</si>
  <si>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</si>
  <si>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</si>
  <si>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</si>
  <si>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</si>
  <si>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</si>
  <si>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</si>
  <si>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</si>
  <si>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</si>
  <si>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</si>
  <si>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</si>
  <si>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</si>
  <si>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</si>
  <si>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</si>
  <si>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</si>
  <si>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</si>
  <si>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</si>
  <si>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</si>
  <si>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</si>
  <si>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</si>
  <si>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</si>
  <si>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</si>
  <si>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</si>
  <si>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</si>
  <si>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</si>
  <si>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</si>
  <si>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</si>
  <si>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</si>
  <si>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</si>
  <si>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</si>
  <si>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</si>
  <si>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</si>
  <si>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</si>
  <si>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</si>
  <si>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</si>
  <si>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</si>
  <si>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</si>
  <si>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</si>
  <si>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</si>
  <si>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</si>
  <si>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</si>
  <si>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</si>
  <si>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</si>
  <si>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</si>
  <si>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</si>
  <si>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</si>
  <si>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</si>
  <si>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</si>
  <si>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</si>
  <si>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</si>
  <si>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</si>
  <si>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</si>
  <si>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</si>
  <si>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</si>
  <si>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</si>
  <si>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</si>
  <si>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</si>
  <si>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</si>
  <si>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</si>
  <si>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</si>
  <si>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</si>
  <si>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</si>
  <si>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</si>
  <si>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</si>
  <si>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</si>
  <si>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</si>
  <si>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</si>
  <si>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</si>
  <si>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</si>
  <si>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</si>
  <si>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</si>
  <si>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</si>
  <si>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</si>
  <si>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</si>
  <si>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</si>
  <si>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</si>
  <si>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</si>
  <si>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</si>
  <si>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</si>
  <si>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</si>
  <si>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</si>
  <si>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</si>
  <si>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</si>
  <si>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</si>
  <si>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</si>
  <si>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</si>
  <si>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</si>
  <si>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</si>
  <si>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</si>
  <si>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</si>
  <si>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</si>
  <si>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</si>
  <si>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</si>
  <si>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</si>
  <si>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</si>
  <si>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</si>
  <si>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</si>
  <si>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</si>
  <si>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</si>
  <si>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</si>
  <si>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</si>
  <si>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</si>
  <si>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</si>
  <si>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</si>
  <si>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</si>
  <si>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</si>
  <si>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</si>
  <si>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</si>
  <si>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</si>
  <si>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</si>
  <si>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</si>
  <si>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</si>
  <si>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</si>
  <si>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</si>
  <si>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</si>
  <si>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</si>
  <si>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</si>
  <si>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</si>
  <si>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</si>
  <si>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</si>
  <si>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</si>
  <si>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</si>
  <si>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</si>
  <si>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</si>
  <si>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</si>
  <si>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</si>
  <si>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</si>
  <si>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</si>
  <si>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</si>
  <si>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</si>
  <si>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</si>
  <si>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</si>
  <si>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</si>
  <si>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</si>
  <si>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</si>
  <si>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</si>
  <si>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</si>
  <si>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</si>
  <si>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</si>
  <si>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</si>
  <si>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</si>
  <si>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</si>
  <si>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</si>
  <si>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</si>
  <si>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</si>
  <si>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</si>
  <si>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</si>
  <si>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</si>
  <si>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</si>
  <si>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</si>
  <si>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</si>
  <si>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</si>
  <si>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</si>
  <si>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</si>
  <si>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</si>
  <si>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</si>
  <si>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</si>
  <si>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</si>
  <si>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</si>
  <si>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</si>
  <si>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</si>
  <si>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</si>
  <si>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</si>
  <si>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</si>
  <si>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</si>
  <si>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</si>
  <si>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</si>
  <si>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</si>
  <si>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</si>
  <si>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</si>
  <si>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</si>
  <si>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</si>
  <si>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</si>
  <si>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</si>
  <si>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</si>
  <si>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</si>
  <si>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</si>
  <si>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</si>
  <si>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</si>
  <si>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</si>
  <si>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</si>
  <si>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</si>
  <si>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</si>
  <si>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</si>
  <si>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</si>
  <si>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</si>
  <si>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</si>
  <si>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</si>
  <si>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</si>
  <si>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</si>
  <si>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</si>
  <si>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</si>
  <si>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</si>
  <si>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</si>
  <si>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</si>
  <si>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</si>
  <si>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</si>
  <si>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</si>
  <si>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</si>
  <si>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</si>
  <si>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</si>
  <si>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</si>
  <si>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</si>
  <si>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</si>
  <si>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</si>
  <si>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</si>
  <si>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</si>
  <si>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</si>
  <si>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</si>
  <si>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</si>
  <si>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</si>
  <si>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</si>
  <si>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</si>
  <si>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</si>
  <si>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</si>
  <si>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</si>
  <si>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</si>
  <si>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</si>
  <si>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</si>
  <si>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</si>
  <si>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</si>
  <si>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</si>
  <si>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</si>
  <si>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</si>
  <si>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</si>
  <si>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</si>
  <si>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</si>
  <si>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</si>
  <si>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</si>
  <si>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</si>
  <si>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</si>
  <si>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</si>
  <si>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</si>
  <si>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</si>
  <si>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</si>
  <si>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</si>
  <si>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</si>
  <si>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</si>
  <si>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</si>
  <si>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</si>
  <si>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</si>
  <si>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</si>
  <si>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</si>
  <si>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</si>
  <si>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</si>
  <si>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</si>
  <si>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</si>
  <si>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</si>
  <si>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</si>
  <si>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</si>
  <si>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</si>
  <si>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</si>
  <si>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</si>
  <si>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</si>
  <si>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</si>
  <si>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</si>
  <si>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</si>
  <si>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</si>
  <si>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</si>
  <si>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</si>
  <si>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</si>
  <si>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</si>
  <si>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</si>
  <si>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</si>
  <si>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</si>
  <si>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</si>
  <si>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</si>
  <si>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</si>
  <si>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</si>
  <si>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</si>
  <si>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</si>
  <si>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</si>
  <si>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</si>
  <si>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</si>
  <si>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</si>
  <si>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</si>
  <si>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</si>
  <si>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</si>
  <si>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</si>
  <si>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</si>
  <si>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</si>
  <si>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</si>
  <si>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</si>
  <si>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</si>
  <si>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</si>
  <si>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</si>
  <si>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</si>
  <si>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</si>
  <si>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</si>
  <si>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</si>
  <si>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</si>
  <si>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</si>
  <si>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</si>
  <si>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</si>
  <si>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</si>
  <si>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</si>
  <si>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</si>
  <si>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</si>
  <si>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</si>
  <si>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</si>
  <si>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</si>
  <si>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</si>
  <si>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</si>
  <si>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</si>
  <si>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</si>
  <si>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</si>
  <si>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</si>
  <si>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</si>
  <si>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</si>
  <si>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</si>
  <si>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</si>
  <si>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</si>
  <si>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</si>
  <si>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</si>
  <si>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</si>
  <si>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</si>
  <si>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</si>
  <si>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</si>
  <si>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</si>
  <si>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</si>
  <si>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</si>
  <si>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</si>
  <si>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</si>
  <si>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</si>
  <si>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</si>
  <si>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</si>
  <si>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</si>
  <si>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</si>
  <si>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</si>
  <si>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</si>
  <si>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</si>
  <si>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</si>
  <si>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</si>
  <si>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</si>
  <si>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</si>
  <si>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</si>
  <si>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</si>
  <si>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</si>
  <si>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</si>
  <si>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</si>
  <si>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</si>
  <si>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</si>
  <si>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</si>
  <si>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</si>
  <si>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</si>
  <si>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</si>
  <si>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</si>
  <si>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</si>
  <si>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</si>
  <si>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</si>
  <si>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</si>
  <si>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</si>
  <si>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</si>
  <si>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</si>
  <si>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</si>
  <si>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</si>
  <si>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</si>
  <si>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</si>
  <si>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</si>
  <si>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</si>
  <si>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</si>
  <si>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</si>
  <si>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</si>
  <si>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</si>
  <si>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</si>
  <si>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</si>
  <si>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</si>
  <si>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</si>
  <si>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</si>
  <si>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</si>
  <si>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</si>
  <si>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</si>
  <si>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</si>
  <si>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</si>
  <si>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</si>
  <si>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</si>
  <si>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</si>
  <si>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</si>
  <si>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</si>
  <si>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</si>
  <si>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</si>
  <si>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</si>
  <si>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</si>
  <si>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</si>
  <si>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</si>
  <si>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</si>
  <si>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</si>
  <si>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</si>
  <si>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</si>
  <si>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</si>
  <si>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</si>
  <si>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</si>
  <si>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</si>
  <si>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</si>
  <si>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</si>
  <si>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</si>
  <si>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</si>
  <si>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</si>
  <si>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</si>
  <si>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</si>
  <si>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</si>
  <si>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</si>
  <si>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</si>
  <si>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</si>
  <si>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</si>
  <si>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</si>
  <si>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</si>
  <si>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</si>
  <si>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</si>
  <si>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</si>
  <si>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</si>
  <si>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</si>
  <si>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</si>
  <si>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</si>
  <si>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</si>
  <si>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</si>
  <si>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</si>
  <si>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</si>
  <si>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</si>
  <si>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</si>
  <si>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</si>
  <si>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</si>
  <si>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</si>
  <si>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</si>
  <si>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</si>
  <si>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</si>
  <si>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</si>
  <si>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</si>
  <si>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</si>
  <si>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</si>
  <si>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</si>
  <si>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</si>
  <si>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</si>
  <si>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</si>
  <si>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</si>
  <si>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</si>
  <si>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</si>
  <si>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</si>
  <si>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</si>
  <si>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</si>
  <si>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</si>
  <si>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</si>
  <si>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</si>
  <si>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</si>
  <si>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</si>
  <si>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</si>
  <si>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</si>
  <si>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</si>
  <si>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</si>
  <si>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</si>
  <si>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</si>
  <si>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</si>
  <si>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</si>
  <si>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</si>
  <si>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</si>
  <si>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</si>
  <si>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</si>
  <si>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</si>
  <si>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</si>
  <si>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</si>
  <si>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</si>
  <si>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</si>
  <si>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</si>
  <si>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</si>
  <si>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</si>
  <si>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</si>
  <si>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</si>
  <si>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</si>
  <si>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</si>
  <si>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</si>
  <si>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</si>
  <si>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</si>
  <si>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</si>
  <si>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</si>
  <si>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</si>
  <si>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</si>
  <si>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</si>
  <si>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</si>
  <si>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</si>
  <si>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</si>
  <si>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</si>
  <si>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</si>
  <si>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</si>
  <si>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</si>
  <si>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</si>
  <si>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</si>
  <si>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</si>
  <si>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</si>
  <si>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</si>
  <si>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</si>
  <si>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</si>
  <si>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</si>
  <si>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</si>
  <si>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</si>
  <si>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</si>
  <si>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</si>
  <si>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</si>
  <si>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</si>
  <si>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</si>
  <si>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</si>
  <si>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</si>
  <si>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</si>
  <si>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</si>
  <si>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</si>
  <si>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</si>
  <si>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</si>
  <si>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</si>
  <si>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</si>
  <si>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</si>
  <si>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</si>
  <si>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</si>
  <si>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</si>
  <si>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</si>
  <si>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</si>
  <si>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</si>
  <si>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</si>
  <si>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</si>
  <si>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</si>
  <si>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</si>
  <si>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</si>
  <si>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</si>
  <si>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</si>
  <si>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</si>
  <si>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</si>
  <si>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</si>
  <si>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</si>
  <si>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Prev. MC1 às 10h30</t>
  </si>
  <si>
    <t>Descarga de pedra no km 695</t>
  </si>
  <si>
    <t>3 barras - 98/536413-537358tg
1 barra - 98/535952-536413cv</t>
  </si>
  <si>
    <t>Acionado 2 Maquinistas da escala, previsão de se apresentar em TIQ às 09h30</t>
  </si>
  <si>
    <t>TGR-TOM</t>
  </si>
  <si>
    <t>TGRTOM</t>
  </si>
  <si>
    <t>Deslocamento para abastecimento das locomotivas</t>
  </si>
  <si>
    <t>Maquinistas FIXOS apresentados em TAG desde 06h30, realizado MNB das locomotivas / Ag. MEC para verificar nível de diesel da locomotiva (Prev. 09h00)</t>
  </si>
  <si>
    <t>Ag. TP Pronto para alinhamento de intervalo</t>
  </si>
  <si>
    <t>Carregamento de dormente em TCS</t>
  </si>
  <si>
    <t>2 (Maicon e Eder)</t>
  </si>
  <si>
    <t>Acionado táxi para Maq. Maicon e Eder para o deslocamento da residência para TCS</t>
  </si>
  <si>
    <t>Regulagem de brita do km 171+115 ao 173+500</t>
  </si>
  <si>
    <t>Solicitado MC1 às 07h49, autorizado na VIA às 07h50 / Em inspeção R7D entre TMI-TCS</t>
  </si>
  <si>
    <t>Ronda de auto de linha</t>
  </si>
  <si>
    <t>Ag. Solicitar MC1, previsão 09h00 (Programado às 08h00)</t>
  </si>
  <si>
    <t>PNVPPG</t>
  </si>
  <si>
    <t>Serviços de nivelamento</t>
  </si>
  <si>
    <t>Ag. Solicitar MC1, previsão 09h00</t>
  </si>
  <si>
    <t>2 barras - 98/532291-532831tg
2 barras - 98/531510-531970tg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</si>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</sst>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>
    <filterColumn colId="1">
      <filters>
        <dateGroupItem year="2026" month="1" day="1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tabSelected="1" zoomScaleNormal="100" workbookViewId="0">
      <pane xSplit="6" ySplit="5" topLeftCell="BC281" activePane="bottomRight" state="frozen"/>
      <selection pane="bottomRight" activeCell="BJ298" sqref="BJ29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 t="s">
        <v>1641</v>
      </c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1642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1643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 t="s">
        <v>1644</v>
      </c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1645</v>
      </c>
      <c r="N288" s="199" t="s">
        <v>1646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1647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/>
      <c r="BI288" s="16"/>
      <c r="BJ288" s="16" t="s">
        <v>1648</v>
      </c>
      <c r="BK288" s="16"/>
      <c r="BL288" s="15"/>
      <c r="BM288" s="14"/>
      <c r="BN288" s="14"/>
      <c r="BO288" s="160"/>
      <c r="BP288" s="16"/>
      <c r="BQ288" s="12" t="str">
        <f t="shared" si="50"/>
        <v>Produção e Intervalo</v>
      </c>
      <c r="BR288" s="18">
        <f t="shared" si="51"/>
        <v>0</v>
      </c>
      <c r="BS288" s="18">
        <f t="shared" si="52"/>
        <v>0</v>
      </c>
      <c r="BT288" s="220" t="str">
        <f t="shared" si="48"/>
        <v/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 t="s">
        <v>1649</v>
      </c>
      <c r="BK289" s="16"/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 hidden="1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1650</v>
      </c>
      <c r="X290" s="213" t="s">
        <v>374</v>
      </c>
      <c r="Y290" s="153" t="s">
        <v>377</v>
      </c>
      <c r="Z290" s="153"/>
      <c r="AA290" s="83" t="s">
        <v>1651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 t="s">
        <v>1652</v>
      </c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/>
      <c r="BI292" s="16"/>
      <c r="BJ292" s="16" t="s">
        <v>1649</v>
      </c>
      <c r="BK292" s="16"/>
      <c r="BL292" s="15"/>
      <c r="BM292" s="14"/>
      <c r="BN292" s="14"/>
      <c r="BO292" s="160"/>
      <c r="BP292" s="16"/>
      <c r="BQ292" s="12" t="str">
        <f t="shared" si="50"/>
        <v>Produção e Intervalo</v>
      </c>
      <c r="BR292" s="18">
        <f t="shared" si="51"/>
        <v>0</v>
      </c>
      <c r="BS292" s="18">
        <f t="shared" si="52"/>
        <v>0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1653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ERRO</v>
      </c>
      <c r="AZ295" s="13"/>
      <c r="BA295" s="71"/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1</v>
      </c>
      <c r="BI295" s="16"/>
      <c r="BJ295" s="16" t="s">
        <v>1654</v>
      </c>
      <c r="BK295" s="16"/>
      <c r="BL295" s="15"/>
      <c r="BM295" s="14"/>
      <c r="BN295" s="14"/>
      <c r="BO295" s="160"/>
      <c r="BP295" s="16"/>
      <c r="BQ295" s="12" t="e">
        <f t="shared" si="50"/>
        <v>#VALUE!</v>
      </c>
      <c r="BR295" s="18" t="e">
        <f t="shared" si="51"/>
        <v>#VALUE!</v>
      </c>
      <c r="BS295" s="18">
        <f t="shared" si="52"/>
        <v>0</v>
      </c>
      <c r="BT295" s="220" t="str">
        <f t="shared" si="48"/>
        <v/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1655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/>
      <c r="AS296" s="38"/>
      <c r="AT296" s="38"/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/>
      <c r="BI296" s="16"/>
      <c r="BJ296" s="16" t="s">
        <v>1656</v>
      </c>
      <c r="BK296" s="16"/>
      <c r="BL296" s="15"/>
      <c r="BM296" s="14"/>
      <c r="BN296" s="14"/>
      <c r="BO296" s="160"/>
      <c r="BP296" s="16"/>
      <c r="BQ296" s="12" t="str">
        <f t="shared" si="50"/>
        <v>Produção e Intervalo</v>
      </c>
      <c r="BR296" s="18">
        <f t="shared" si="51"/>
        <v>0</v>
      </c>
      <c r="BS296" s="18">
        <f t="shared" si="52"/>
        <v>0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1657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1658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/>
      <c r="BI298" s="16"/>
      <c r="BJ298" s="16" t="s">
        <v>1659</v>
      </c>
      <c r="BK298" s="16"/>
      <c r="BL298" s="15"/>
      <c r="BM298" s="14"/>
      <c r="BN298" s="14"/>
      <c r="BO298" s="160"/>
      <c r="BP298" s="16"/>
      <c r="BQ298" s="12" t="str">
        <f t="shared" si="50"/>
        <v>Produção e Intervalo</v>
      </c>
      <c r="BR298" s="18">
        <f t="shared" si="51"/>
        <v>0</v>
      </c>
      <c r="BS298" s="18">
        <f t="shared" si="52"/>
        <v>0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1660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 hidden="1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 hidden="1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 hidden="1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 hidden="1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 hidden="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 hidden="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403" operator="equal">
      <formula>"ERRO"</formula>
    </cfRule>
  </conditionalFormatting>
  <conditionalFormatting sqref="X4 Y368:Y443 Y1:Z367">
    <cfRule type="cellIs" dxfId="138" priority="18392" operator="equal">
      <formula>"OPORTUNIDADE"</formula>
    </cfRule>
  </conditionalFormatting>
  <conditionalFormatting sqref="AZ6:AZ415">
    <cfRule type="expression" dxfId="137" priority="18387">
      <formula>$BU6=1</formula>
    </cfRule>
  </conditionalFormatting>
  <conditionalFormatting sqref="BQ6:BQ492">
    <cfRule type="cellIs" dxfId="136" priority="18398" operator="equal">
      <formula>"Produção e Intervalo"</formula>
    </cfRule>
    <cfRule type="cellIs" dxfId="135" priority="18399" operator="equal">
      <formula>"Aderente"</formula>
    </cfRule>
    <cfRule type="cellIs" dxfId="134" priority="18400" operator="equal">
      <formula>"Intervalo"</formula>
    </cfRule>
    <cfRule type="cellIs" dxfId="133" priority="18401" operator="equal">
      <formula>"Produção"</formula>
    </cfRule>
    <cfRule type="cellIs" dxfId="132" priority="18402" operator="equal">
      <formula>"ERRO"</formula>
    </cfRule>
  </conditionalFormatting>
  <conditionalFormatting sqref="BR6:BS445">
    <cfRule type="cellIs" dxfId="131" priority="18380" operator="equal">
      <formula>"*"</formula>
    </cfRule>
    <cfRule type="cellIs" dxfId="130" priority="18381" operator="greaterThanOrEqual">
      <formula>1</formula>
    </cfRule>
    <cfRule type="cellIs" dxfId="129" priority="18382" operator="lessThan">
      <formula>1</formula>
    </cfRule>
  </conditionalFormatting>
  <conditionalFormatting sqref="X368:X415 Y368:Y443 Y6:Z367">
    <cfRule type="cellIs" dxfId="128" priority="18328" operator="equal">
      <formula>"NÃO"</formula>
    </cfRule>
    <cfRule type="cellIs" dxfId="127" priority="18329" operator="equal">
      <formula>"SIM"</formula>
    </cfRule>
  </conditionalFormatting>
  <conditionalFormatting sqref="X368:X415">
    <cfRule type="cellIs" dxfId="126" priority="18327" operator="equal">
      <formula>"OPORTUNIDADE"</formula>
    </cfRule>
  </conditionalFormatting>
  <conditionalFormatting sqref="Z368:Z415">
    <cfRule type="cellIs" dxfId="125" priority="18325" operator="equal">
      <formula>"NÃO"</formula>
    </cfRule>
    <cfRule type="cellIs" dxfId="124" priority="18326" operator="equal">
      <formula>"SIM"</formula>
    </cfRule>
  </conditionalFormatting>
  <conditionalFormatting sqref="Z368:Z415">
    <cfRule type="cellIs" dxfId="123" priority="18324" operator="equal">
      <formula>"OPORTUNIDADE"</formula>
    </cfRule>
  </conditionalFormatting>
  <conditionalFormatting sqref="Y1048468:Y1048576">
    <cfRule type="cellIs" dxfId="122" priority="18209" operator="equal">
      <formula>"OPORTUNIDADE"</formula>
    </cfRule>
  </conditionalFormatting>
  <conditionalFormatting sqref="Y1048468:Y1048576">
    <cfRule type="cellIs" dxfId="121" priority="18207" operator="equal">
      <formula>"NÃO"</formula>
    </cfRule>
    <cfRule type="cellIs" dxfId="120" priority="18208" operator="equal">
      <formula>"SIM"</formula>
    </cfRule>
  </conditionalFormatting>
  <conditionalFormatting sqref="Z416:Z441">
    <cfRule type="cellIs" dxfId="119" priority="17944" operator="equal">
      <formula>"OPORTUNIDADE"</formula>
    </cfRule>
  </conditionalFormatting>
  <conditionalFormatting sqref="Z416:Z441">
    <cfRule type="cellIs" dxfId="118" priority="17942" operator="equal">
      <formula>"NÃO"</formula>
    </cfRule>
    <cfRule type="cellIs" dxfId="117" priority="17943" operator="equal">
      <formula>"SIM"</formula>
    </cfRule>
  </conditionalFormatting>
  <conditionalFormatting sqref="X442">
    <cfRule type="cellIs" dxfId="116" priority="17930" operator="equal">
      <formula>"NÃO"</formula>
    </cfRule>
    <cfRule type="cellIs" dxfId="115" priority="17931" operator="equal">
      <formula>"SIM"</formula>
    </cfRule>
  </conditionalFormatting>
  <conditionalFormatting sqref="X442">
    <cfRule type="cellIs" dxfId="114" priority="17929" operator="equal">
      <formula>"OPORTUNIDADE"</formula>
    </cfRule>
  </conditionalFormatting>
  <conditionalFormatting sqref="Z442">
    <cfRule type="cellIs" dxfId="113" priority="17927" operator="equal">
      <formula>"NÃO"</formula>
    </cfRule>
    <cfRule type="cellIs" dxfId="112" priority="17928" operator="equal">
      <formula>"SIM"</formula>
    </cfRule>
  </conditionalFormatting>
  <conditionalFormatting sqref="Z442">
    <cfRule type="cellIs" dxfId="111" priority="17926" operator="equal">
      <formula>"OPORTUNIDADE"</formula>
    </cfRule>
  </conditionalFormatting>
  <conditionalFormatting sqref="BI442">
    <cfRule type="iconSet" priority="17935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36">
      <iconSet showValue="0">
        <cfvo type="percent" val="0"/>
        <cfvo type="num" val="1"/>
        <cfvo type="num" val="1" gte="0"/>
      </iconSet>
    </cfRule>
    <cfRule type="iconSet" priority="17937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38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46">
      <formula>$BU385=1</formula>
    </cfRule>
  </conditionalFormatting>
  <conditionalFormatting sqref="AZ418:AZ442">
    <cfRule type="expression" dxfId="109" priority="18706">
      <formula>$BU390=1</formula>
    </cfRule>
  </conditionalFormatting>
  <conditionalFormatting sqref="BI416:BI441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709">
      <iconSet showValue="0">
        <cfvo type="percent" val="0"/>
        <cfvo type="num" val="1"/>
        <cfvo type="num" val="1" gte="0"/>
      </iconSet>
    </cfRule>
    <cfRule type="iconSet" priority="18710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13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41" operator="equal">
      <formula>"*"</formula>
    </cfRule>
    <cfRule type="cellIs" dxfId="107" priority="13342" operator="greaterThanOrEqual">
      <formula>1</formula>
    </cfRule>
    <cfRule type="cellIs" dxfId="106" priority="13343" operator="lessThan">
      <formula>1</formula>
    </cfRule>
  </conditionalFormatting>
  <conditionalFormatting sqref="BK1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492">
    <cfRule type="iconSet" priority="20588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492 BK273:BK274">
    <cfRule type="iconSet" priority="20601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492">
    <cfRule type="iconSet" priority="20629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36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40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42">
      <iconSet showValue="0">
        <cfvo type="percent" val="0"/>
        <cfvo type="num" val="1"/>
        <cfvo type="num" val="1" gte="0"/>
      </iconSet>
    </cfRule>
    <cfRule type="iconSet" priority="2064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AI6:AI445 F6:F444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1661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1662</v>
      </c>
      <c r="E3" s="316" t="s">
        <v>1663</v>
      </c>
      <c r="F3" s="316" t="s">
        <v>1664</v>
      </c>
      <c r="G3" s="316" t="s">
        <v>1665</v>
      </c>
      <c r="H3" s="316" t="s">
        <v>1666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1667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1668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379" sqref="A379:U39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1669</v>
      </c>
      <c r="W1" s="390"/>
      <c r="X1" s="390"/>
      <c r="Y1" s="103"/>
    </row>
    <row r="2" spans="1:25" s="100" customFormat="1" ht="11.25" customHeight="1">
      <c r="A2" s="104" t="s">
        <v>1670</v>
      </c>
      <c r="B2" s="104" t="s">
        <v>1671</v>
      </c>
      <c r="C2" s="104" t="s">
        <v>7</v>
      </c>
      <c r="D2" s="105" t="s">
        <v>1177</v>
      </c>
      <c r="E2" s="105" t="s">
        <v>1178</v>
      </c>
      <c r="F2" s="105" t="s">
        <v>1672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1673</v>
      </c>
      <c r="U2" s="107" t="s">
        <v>1180</v>
      </c>
      <c r="V2" s="102">
        <f ca="1">TODAY()-1</f>
        <v>46040</v>
      </c>
      <c r="W2" s="102">
        <f ca="1">V2-1</f>
        <v>46039</v>
      </c>
      <c r="X2" s="102">
        <f ca="1">W2-1</f>
        <v>46038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2312</v>
      </c>
      <c r="W8" s="111" t="str">
        <f ca="1">_xlfn.XLOOKUP(G8&amp;$W$2,BS_CONTROLE[CHAVE],BS_CONTROLE[Quantidade_11],"-")</f>
        <v>-</v>
      </c>
      <c r="X8" s="111">
        <f ca="1">_xlfn.XLOOKUP(G8&amp;$X$2,BS_CONTROLE[CHAVE],BS_CONTROLE[Quantidade_11],"-")</f>
        <v>1600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2312</v>
      </c>
      <c r="W20" s="111" t="str">
        <f ca="1">_xlfn.XLOOKUP(G20&amp;$W$2,BS_CONTROLE[CHAVE],BS_CONTROLE[Quantidade_11],"-")</f>
        <v>-</v>
      </c>
      <c r="X20" s="111">
        <f ca="1">_xlfn.XLOOKUP(G20&amp;$X$2,BS_CONTROLE[CHAVE],BS_CONTROLE[Quantidade_11],"-")</f>
        <v>1600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1615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624</v>
      </c>
      <c r="W27" s="111">
        <f ca="1">_xlfn.XLOOKUP(G27&amp;$W$2,BS_CONTROLE[CHAVE],BS_CONTROLE[Quantidade_11],"-")</f>
        <v>0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2312</v>
      </c>
      <c r="W39" s="111" t="str">
        <f ca="1">_xlfn.XLOOKUP(G39&amp;$W$2,BS_CONTROLE[CHAVE],BS_CONTROLE[Quantidade_11],"-")</f>
        <v>-</v>
      </c>
      <c r="X39" s="111">
        <f ca="1">_xlfn.XLOOKUP(G39&amp;$X$2,BS_CONTROLE[CHAVE],BS_CONTROLE[Quantidade_11],"-")</f>
        <v>1600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1615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2312</v>
      </c>
      <c r="W49" s="111" t="str">
        <f ca="1">_xlfn.XLOOKUP(G49&amp;$W$2,BS_CONTROLE[CHAVE],BS_CONTROLE[Quantidade_11],"-")</f>
        <v>-</v>
      </c>
      <c r="X49" s="111">
        <f ca="1">_xlfn.XLOOKUP(G49&amp;$X$2,BS_CONTROLE[CHAVE],BS_CONTROLE[Quantidade_11],"-")</f>
        <v>1600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2312</v>
      </c>
      <c r="W59" s="111" t="str">
        <f ca="1">_xlfn.XLOOKUP(G59&amp;$W$2,BS_CONTROLE[CHAVE],BS_CONTROLE[Quantidade_11],"-")</f>
        <v>-</v>
      </c>
      <c r="X59" s="111">
        <f ca="1">_xlfn.XLOOKUP(G59&amp;$X$2,BS_CONTROLE[CHAVE],BS_CONTROLE[Quantidade_11],"-")</f>
        <v>1600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1615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2312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1600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624</v>
      </c>
      <c r="W75" s="111">
        <f ca="1">_xlfn.XLOOKUP(G75&amp;$W$2,BS_CONTROLE[CHAVE],BS_CONTROLE[Quantidade_11],"-")</f>
        <v>0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1615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2312</v>
      </c>
      <c r="W85" s="111" t="str">
        <f ca="1">_xlfn.XLOOKUP(G85&amp;$W$2,BS_CONTROLE[CHAVE],BS_CONTROLE[Quantidade_11],"-")</f>
        <v>-</v>
      </c>
      <c r="X85" s="111">
        <f ca="1">_xlfn.XLOOKUP(G85&amp;$X$2,BS_CONTROLE[CHAVE],BS_CONTROLE[Quantidade_11],"-")</f>
        <v>1600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1615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2312</v>
      </c>
      <c r="W110" s="111" t="str">
        <f ca="1">_xlfn.XLOOKUP(G110&amp;$W$2,BS_CONTROLE[CHAVE],BS_CONTROLE[Quantidade_11],"-")</f>
        <v>-</v>
      </c>
      <c r="X110" s="111">
        <f ca="1">_xlfn.XLOOKUP(G110&amp;$X$2,BS_CONTROLE[CHAVE],BS_CONTROLE[Quantidade_11],"-")</f>
        <v>1600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0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624</v>
      </c>
      <c r="W121" s="111">
        <f ca="1">_xlfn.XLOOKUP(G121&amp;$W$2,BS_CONTROLE[CHAVE],BS_CONTROLE[Quantidade_11],"-")</f>
        <v>0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2312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1600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0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624</v>
      </c>
      <c r="W145" s="111">
        <f ca="1">_xlfn.XLOOKUP(G145&amp;$W$2,BS_CONTROLE[CHAVE],BS_CONTROLE[Quantidade_11],"-")</f>
        <v>0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1615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1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2312</v>
      </c>
      <c r="W171" s="111" t="str">
        <f ca="1">_xlfn.XLOOKUP(G171&amp;$W$2,BS_CONTROLE[CHAVE],BS_CONTROLE[Quantidade_11],"-")</f>
        <v>-</v>
      </c>
      <c r="X171" s="111">
        <f ca="1">_xlfn.XLOOKUP(G171&amp;$X$2,BS_CONTROLE[CHAVE],BS_CONTROLE[Quantidade_11],"-")</f>
        <v>1600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0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1</v>
      </c>
      <c r="W182" s="111">
        <f ca="1">_xlfn.XLOOKUP(G182&amp;$W$2,BS_CONTROLE[CHAVE],BS_CONTROLE[Quantidade_11],"-")</f>
        <v>47510</v>
      </c>
      <c r="X182" s="111">
        <f ca="1">_xlfn.XLOOKUP(G182&amp;$X$2,BS_CONTROLE[CHAVE],BS_CONTROLE[Quantidade_11],"-")</f>
        <v>40810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2312</v>
      </c>
      <c r="W188" s="111" t="str">
        <f ca="1">_xlfn.XLOOKUP(G188&amp;$W$2,BS_CONTROLE[CHAVE],BS_CONTROLE[Quantidade_11],"-")</f>
        <v>-</v>
      </c>
      <c r="X188" s="111">
        <f ca="1">_xlfn.XLOOKUP(G188&amp;$X$2,BS_CONTROLE[CHAVE],BS_CONTROLE[Quantidade_11],"-")</f>
        <v>1600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1</v>
      </c>
      <c r="W195" s="111">
        <f ca="1">_xlfn.XLOOKUP(G195&amp;$W$2,BS_CONTROLE[CHAVE],BS_CONTROLE[Quantidade_11],"-")</f>
        <v>47510</v>
      </c>
      <c r="X195" s="111">
        <f ca="1">_xlfn.XLOOKUP(G195&amp;$X$2,BS_CONTROLE[CHAVE],BS_CONTROLE[Quantidade_11],"-")</f>
        <v>40810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1615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2312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1600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0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624</v>
      </c>
      <c r="W225" s="111">
        <f ca="1">_xlfn.XLOOKUP(G225&amp;$W$2,BS_CONTROLE[CHAVE],BS_CONTROLE[Quantidade_11],"-")</f>
        <v>0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2312</v>
      </c>
      <c r="W228" s="111" t="str">
        <f ca="1">_xlfn.XLOOKUP(G228&amp;$W$2,BS_CONTROLE[CHAVE],BS_CONTROLE[Quantidade_11],"-")</f>
        <v>-</v>
      </c>
      <c r="X228" s="111">
        <f ca="1">_xlfn.XLOOKUP(G228&amp;$X$2,BS_CONTROLE[CHAVE],BS_CONTROLE[Quantidade_11],"-")</f>
        <v>1600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 t="str">
        <f ca="1">_xlfn.XLOOKUP(G233&amp;$V$2,BS_CONTROLE[CHAVE],BS_CONTROLE[Quantidade_11],"-")</f>
        <v>-</v>
      </c>
      <c r="W233" s="111">
        <f ca="1">_xlfn.XLOOKUP(G233&amp;$W$2,BS_CONTROLE[CHAVE],BS_CONTROLE[Quantidade_11],"-")</f>
        <v>0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1615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2312</v>
      </c>
      <c r="W261" s="111" t="str">
        <f ca="1">_xlfn.XLOOKUP(G261&amp;$W$2,BS_CONTROLE[CHAVE],BS_CONTROLE[Quantidade_11],"-")</f>
        <v>-</v>
      </c>
      <c r="X261" s="111">
        <f ca="1">_xlfn.XLOOKUP(G261&amp;$X$2,BS_CONTROLE[CHAVE],BS_CONTROLE[Quantidade_11],"-")</f>
        <v>1600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624</v>
      </c>
      <c r="W264" s="111">
        <f ca="1">_xlfn.XLOOKUP(G264&amp;$W$2,BS_CONTROLE[CHAVE],BS_CONTROLE[Quantidade_11],"-")</f>
        <v>0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1</v>
      </c>
      <c r="W289" s="111">
        <f ca="1">_xlfn.XLOOKUP(G289&amp;$W$2,BS_CONTROLE[CHAVE],BS_CONTROLE[Quantidade_11],"-")</f>
        <v>47510</v>
      </c>
      <c r="X289" s="111">
        <f ca="1">_xlfn.XLOOKUP(G289&amp;$X$2,BS_CONTROLE[CHAVE],BS_CONTROLE[Quantidade_11],"-")</f>
        <v>40810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>
        <f ca="1">_xlfn.XLOOKUP(G290&amp;$X$2,BS_CONTROLE[CHAVE],BS_CONTROLE[Quantidade_11],"-")</f>
        <v>1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2312</v>
      </c>
      <c r="W296" s="111" t="str">
        <f ca="1">_xlfn.XLOOKUP(G296&amp;$W$2,BS_CONTROLE[CHAVE],BS_CONTROLE[Quantidade_11],"-")</f>
        <v>-</v>
      </c>
      <c r="X296" s="111">
        <f ca="1">_xlfn.XLOOKUP(G296&amp;$X$2,BS_CONTROLE[CHAVE],BS_CONTROLE[Quantidade_11],"-")</f>
        <v>1600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624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 t="str">
        <f ca="1">_xlfn.XLOOKUP(G306&amp;$V$2,BS_CONTROLE[CHAVE],BS_CONTROLE[Quantidade_11],"-")</f>
        <v>-</v>
      </c>
      <c r="W306" s="111">
        <f ca="1">_xlfn.XLOOKUP(G306&amp;$W$2,BS_CONTROLE[CHAVE],BS_CONTROLE[Quantidade_11],"-")</f>
        <v>0</v>
      </c>
      <c r="X306" s="111">
        <f ca="1">_xlfn.XLOOKUP(G306&amp;$X$2,BS_CONTROLE[CHAVE],BS_CONTROLE[Quantidade_11],"-")</f>
        <v>2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1</v>
      </c>
      <c r="W319" s="111">
        <f ca="1">_xlfn.XLOOKUP(G319&amp;$W$2,BS_CONTROLE[CHAVE],BS_CONTROLE[Quantidade_11],"-")</f>
        <v>47510</v>
      </c>
      <c r="X319" s="111">
        <f ca="1">_xlfn.XLOOKUP(G319&amp;$X$2,BS_CONTROLE[CHAVE],BS_CONTROLE[Quantidade_11],"-")</f>
        <v>40810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1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2312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1600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 t="str">
        <f ca="1">_xlfn.XLOOKUP(G330&amp;$V$2,BS_CONTROLE[CHAVE],BS_CONTROLE[Quantidade_11],"-")</f>
        <v>-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624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 t="str">
        <f ca="1">_xlfn.XLOOKUP(G335&amp;$V$2,BS_CONTROLE[CHAVE],BS_CONTROLE[Quantidade_11],"-")</f>
        <v>-</v>
      </c>
      <c r="W335" s="111">
        <f ca="1">_xlfn.XLOOKUP(G335&amp;$W$2,BS_CONTROLE[CHAVE],BS_CONTROLE[Quantidade_11],"-")</f>
        <v>0</v>
      </c>
      <c r="X335" s="111">
        <f ca="1">_xlfn.XLOOKUP(G335&amp;$X$2,BS_CONTROLE[CHAVE],BS_CONTROLE[Quantidade_11],"-")</f>
        <v>2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1615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 t="str">
        <f ca="1">_xlfn.XLOOKUP(G342&amp;$V$2,BS_CONTROLE[CHAVE],BS_CONTROLE[Quantidade_11],"-")</f>
        <v>-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>
        <f ca="1">_xlfn.XLOOKUP(G344&amp;$X$2,BS_CONTROLE[CHAVE],BS_CONTROLE[Quantidade_11],"-")</f>
        <v>1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1</v>
      </c>
      <c r="W346" s="111">
        <f ca="1">_xlfn.XLOOKUP(G346&amp;$W$2,BS_CONTROLE[CHAVE],BS_CONTROLE[Quantidade_11],"-")</f>
        <v>47510</v>
      </c>
      <c r="X346" s="111">
        <f ca="1">_xlfn.XLOOKUP(G346&amp;$X$2,BS_CONTROLE[CHAVE],BS_CONTROLE[Quantidade_11],"-")</f>
        <v>40810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>
        <f ca="1">_xlfn.XLOOKUP(G347&amp;$X$2,BS_CONTROLE[CHAVE],BS_CONTROLE[Quantidade_11],"-")</f>
        <v>0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>
        <f ca="1">_xlfn.XLOOKUP(G349&amp;$X$2,BS_CONTROLE[CHAVE],BS_CONTROLE[Quantidade_11],"-")</f>
        <v>1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2312</v>
      </c>
      <c r="W354" s="111" t="str">
        <f ca="1">_xlfn.XLOOKUP(G354&amp;$W$2,BS_CONTROLE[CHAVE],BS_CONTROLE[Quantidade_11],"-")</f>
        <v>-</v>
      </c>
      <c r="X354" s="111">
        <f ca="1">_xlfn.XLOOKUP(G354&amp;$X$2,BS_CONTROLE[CHAVE],BS_CONTROLE[Quantidade_11],"-")</f>
        <v>1600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 t="str">
        <f ca="1">_xlfn.XLOOKUP(G357&amp;$V$2,BS_CONTROLE[CHAVE],BS_CONTROLE[Quantidade_11],"-")</f>
        <v>-</v>
      </c>
      <c r="W357" s="111">
        <f ca="1">_xlfn.XLOOKUP(G357&amp;$W$2,BS_CONTROLE[CHAVE],BS_CONTROLE[Quantidade_11],"-")</f>
        <v>28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624</v>
      </c>
      <c r="W360" s="111">
        <f ca="1">_xlfn.XLOOKUP(G360&amp;$W$2,BS_CONTROLE[CHAVE],BS_CONTROLE[Quantidade_11],"-")</f>
        <v>0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0</v>
      </c>
      <c r="X363" s="111">
        <f ca="1">_xlfn.XLOOKUP(G363&amp;$X$2,BS_CONTROLE[CHAVE],BS_CONTROLE[Quantidade_11],"-")</f>
        <v>2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 t="str">
        <f ca="1">_xlfn.XLOOKUP(G366&amp;$V$2,BS_CONTROLE[CHAVE],BS_CONTROLE[Quantidade_11],"-")</f>
        <v>-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>
        <f ca="1">_xlfn.XLOOKUP(G368&amp;$V$2,BS_CONTROLE[CHAVE],BS_CONTROLE[Quantidade_11],"-")</f>
        <v>1</v>
      </c>
      <c r="W368" s="111">
        <f ca="1">_xlfn.XLOOKUP(G368&amp;$W$2,BS_CONTROLE[CHAVE],BS_CONTROLE[Quantidade_11],"-")</f>
        <v>47510</v>
      </c>
      <c r="X368" s="111">
        <f ca="1">_xlfn.XLOOKUP(G368&amp;$X$2,BS_CONTROLE[CHAVE],BS_CONTROLE[Quantidade_11],"-")</f>
        <v>40810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2312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1600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28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4.1666666666666664E-2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624</v>
      </c>
      <c r="W373" s="111">
        <f ca="1">_xlfn.XLOOKUP(G373&amp;$W$2,BS_CONTROLE[CHAVE],BS_CONTROLE[Quantidade_11],"-")</f>
        <v>0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>
        <f ca="1">_xlfn.XLOOKUP(G374&amp;$V$2,BS_CONTROLE[CHAVE],BS_CONTROLE[Quantidade_11],"-")</f>
        <v>1</v>
      </c>
      <c r="W374" s="111">
        <f ca="1">_xlfn.XLOOKUP(G374&amp;$W$2,BS_CONTROLE[CHAVE],BS_CONTROLE[Quantidade_11],"-")</f>
        <v>47510</v>
      </c>
      <c r="X374" s="111">
        <f ca="1">_xlfn.XLOOKUP(G374&amp;$X$2,BS_CONTROLE[CHAVE],BS_CONTROLE[Quantidade_11],"-")</f>
        <v>40810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2312</v>
      </c>
      <c r="W379" s="111" t="str">
        <f ca="1">_xlfn.XLOOKUP(G379&amp;$W$2,BS_CONTROLE[CHAVE],BS_CONTROLE[Quantidade_11],"-")</f>
        <v>-</v>
      </c>
      <c r="X379" s="111">
        <f ca="1">_xlfn.XLOOKUP(G379&amp;$X$2,BS_CONTROLE[CHAVE],BS_CONTROLE[Quantidade_11],"-")</f>
        <v>1600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 t="str">
        <f ca="1">_xlfn.XLOOKUP(G382&amp;$V$2,BS_CONTROLE[CHAVE],BS_CONTROLE[Quantidade_11],"-")</f>
        <v>-</v>
      </c>
      <c r="W382" s="111">
        <f ca="1">_xlfn.XLOOKUP(G382&amp;$W$2,BS_CONTROLE[CHAVE],BS_CONTROLE[Quantidade_11],"-")</f>
        <v>28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624</v>
      </c>
      <c r="W385" s="111">
        <f ca="1">_xlfn.XLOOKUP(G385&amp;$W$2,BS_CONTROLE[CHAVE],BS_CONTROLE[Quantidade_11],"-")</f>
        <v>0</v>
      </c>
      <c r="X385" s="111">
        <f ca="1">_xlfn.XLOOKUP(G385&amp;$X$2,BS_CONTROLE[CHAVE],BS_CONTROLE[Quantidade_11],"-")</f>
        <v>0</v>
      </c>
    </row>
    <row r="386" spans="1:24" s="112" customFormat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 t="str">
        <f ca="1">_xlfn.XLOOKUP(G386&amp;$V$2,BS_CONTROLE[CHAVE],BS_CONTROLE[Quantidade_11],"-")</f>
        <v>-</v>
      </c>
      <c r="W386" s="111">
        <f ca="1">_xlfn.XLOOKUP(G386&amp;$W$2,BS_CONTROLE[CHAVE],BS_CONTROLE[Quantidade_11],"-")</f>
        <v>28</v>
      </c>
      <c r="X386" s="111">
        <f ca="1">_xlfn.XLOOKUP(G386&amp;$X$2,BS_CONTROLE[CHAVE],BS_CONTROLE[Quantidade_11],"-")</f>
        <v>28</v>
      </c>
    </row>
    <row r="387" spans="1:24" s="112" customFormat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2</v>
      </c>
    </row>
    <row r="388" spans="1:24" s="112" customFormat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>
        <f>IF(FN_MC!B290="","*",FN_MC!B290)</f>
        <v>46041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>
        <f ca="1">_xlfn.XLOOKUP(G388&amp;$X$2,BS_CONTROLE[CHAVE],BS_CONTROLE[Quantidade_11],"-")</f>
        <v>1615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 t="str">
        <f ca="1">_xlfn.XLOOKUP(G390&amp;$V$2,BS_CONTROLE[CHAVE],BS_CONTROLE[Quantidade_11],"-")</f>
        <v>-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>
        <f ca="1">_xlfn.XLOOKUP(G394&amp;$X$2,BS_CONTROLE[CHAVE],BS_CONTROLE[Quantidade_11],"-")</f>
        <v>1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624</v>
      </c>
      <c r="W399" s="111">
        <f ca="1">_xlfn.XLOOKUP(G399&amp;$W$2,BS_CONTROLE[CHAVE],BS_CONTROLE[Quantidade_11],"-")</f>
        <v>0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*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*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*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1674</v>
      </c>
    </row>
  </sheetData>
  <autoFilter ref="A2:Y3000" xr:uid="{D1126E52-FA3F-4EAC-A720-DDE9797BEFF6}">
    <filterColumn colId="5">
      <filters>
        <dateGroupItem year="2026" month="1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1675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1676</v>
      </c>
      <c r="C4" s="321" t="s">
        <v>1677</v>
      </c>
      <c r="D4" s="321" t="s">
        <v>1678</v>
      </c>
      <c r="E4" s="321" t="s">
        <v>1679</v>
      </c>
      <c r="F4" s="321" t="s">
        <v>545</v>
      </c>
      <c r="G4" s="321" t="s">
        <v>1680</v>
      </c>
      <c r="H4" s="187"/>
    </row>
    <row r="5" spans="1:8" ht="43.5">
      <c r="A5" s="187"/>
      <c r="B5" s="322" t="s">
        <v>1681</v>
      </c>
      <c r="C5" s="322">
        <v>309525</v>
      </c>
      <c r="D5" s="322" t="s">
        <v>1682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1683</v>
      </c>
      <c r="C6" s="322">
        <v>256875</v>
      </c>
      <c r="D6" s="322" t="s">
        <v>1684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1685</v>
      </c>
      <c r="C7" s="322">
        <v>257278</v>
      </c>
      <c r="D7" s="322" t="s">
        <v>1686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1687</v>
      </c>
      <c r="C8" s="322">
        <v>261794</v>
      </c>
      <c r="D8" s="322" t="s">
        <v>1688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1689</v>
      </c>
      <c r="C9" s="322">
        <v>257033</v>
      </c>
      <c r="D9" s="322" t="s">
        <v>1690</v>
      </c>
      <c r="E9" s="322" t="s">
        <v>240</v>
      </c>
      <c r="F9" s="322" t="s">
        <v>732</v>
      </c>
      <c r="G9" s="322" t="s">
        <v>1691</v>
      </c>
      <c r="H9" s="187"/>
    </row>
    <row r="10" spans="1:8" ht="43.5">
      <c r="A10" s="187"/>
      <c r="B10" s="322" t="s">
        <v>1692</v>
      </c>
      <c r="C10" s="322">
        <v>396578</v>
      </c>
      <c r="D10" s="322" t="s">
        <v>1693</v>
      </c>
      <c r="E10" s="322" t="s">
        <v>240</v>
      </c>
      <c r="F10" s="322" t="s">
        <v>732</v>
      </c>
      <c r="G10" s="322" t="s">
        <v>1691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1694</v>
      </c>
      <c r="C2" s="95" t="s">
        <v>1162</v>
      </c>
      <c r="D2" s="95" t="s">
        <v>1164</v>
      </c>
      <c r="E2" s="95" t="s">
        <v>1695</v>
      </c>
      <c r="F2" s="95" t="s">
        <v>1696</v>
      </c>
      <c r="G2" s="95" t="s">
        <v>1697</v>
      </c>
      <c r="H2" s="95" t="s">
        <v>1698</v>
      </c>
      <c r="I2" s="95" t="s">
        <v>1699</v>
      </c>
      <c r="J2" s="95" t="s">
        <v>1700</v>
      </c>
      <c r="K2" s="130" t="s">
        <v>1701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>
        <f>IF(FN_MC!B290="","*",FN_MC!B290)</f>
        <v>46041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*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*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*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*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*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*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*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*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1702</v>
      </c>
      <c r="D5" s="394"/>
      <c r="E5" s="394"/>
      <c r="F5" s="394"/>
      <c r="G5" s="394"/>
      <c r="H5" s="394"/>
      <c r="I5" s="394"/>
      <c r="J5" s="395"/>
      <c r="K5" s="396" t="s">
        <v>1703</v>
      </c>
      <c r="L5" s="397"/>
      <c r="M5" s="397"/>
      <c r="N5" s="397"/>
      <c r="O5" s="398" t="s">
        <v>1704</v>
      </c>
      <c r="P5" s="399"/>
      <c r="Q5" s="400"/>
    </row>
    <row r="6" spans="1:17" s="93" customFormat="1" ht="15.75" customHeight="1">
      <c r="A6" s="87" t="s">
        <v>1672</v>
      </c>
      <c r="B6" s="94" t="s">
        <v>1671</v>
      </c>
      <c r="C6" s="95" t="s">
        <v>1177</v>
      </c>
      <c r="D6" s="96" t="s">
        <v>1178</v>
      </c>
      <c r="E6" s="95" t="s">
        <v>1705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1706</v>
      </c>
      <c r="M6" s="138" t="s">
        <v>30</v>
      </c>
      <c r="N6" s="139" t="s">
        <v>1172</v>
      </c>
      <c r="O6" s="241" t="s">
        <v>1215</v>
      </c>
      <c r="P6" s="152"/>
      <c r="Q6" s="188" t="s">
        <v>1707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1</v>
      </c>
      <c r="P383" s="90"/>
      <c r="Q383" s="144" t="str">
        <f>IF($A$2=1,IF(FN_MC!BJ295="","*",FN_MC!BJ295),IF(FN_MC!BK295="","*",FN_MC!BK295))</f>
        <v>*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e">
        <f>IF($A$2=1,IF(FN_MC!BJ498="","*",FN_MC!BJ498),IF(FN_MC!#REF!="","*",FN_MC!#REF!))</f>
        <v>#REF!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1707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2026-01-19T11:40:46Z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