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37" documentId="120_S{118792C3-22EF-5104-A093-F22BFE3913F3}" xr6:coauthVersionLast="47" xr6:coauthVersionMax="47" xr10:uidLastSave="{58542E76-ADAA-4BD9-BD92-2C54989708C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1" i="1" l="1" a="1"/>
  <c r="L271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6" i="1" a="1"/>
  <c r="M266" i="1" s="1"/>
  <c r="L266" i="1" a="1"/>
  <c r="L266" i="1" s="1"/>
  <c r="M267" i="1" a="1"/>
  <c r="M267" i="1" s="1"/>
  <c r="L267" i="1" a="1"/>
  <c r="L267" i="1" s="1"/>
  <c r="M269" i="1" a="1"/>
  <c r="M269" i="1" s="1"/>
  <c r="L269" i="1" a="1"/>
  <c r="L269" i="1" s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K271" i="15"/>
  <c r="L271" i="15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57" i="1" l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<sst xmlns="http://schemas.openxmlformats.org/spreadsheetml/2006/main" count="6496" uniqueCount="1564">
  <si>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</si>
  <si>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</si>
  <si>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</si>
  <si>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</si>
  <si>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</si>
  <si>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</si>
  <si>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</si>
  <si>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</si>
  <si>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</si>
  <si>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</si>
  <si>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</si>
  <si>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</si>
  <si>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</si>
  <si>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</si>
  <si>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</si>
  <si>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</si>
  <si>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</si>
  <si>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</si>
  <si>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</si>
  <si>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</si>
  <si>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</si>
  <si>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</si>
  <si>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</si>
  <si>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</si>
  <si>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</si>
  <si>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</si>
  <si>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</si>
  <si>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</si>
  <si>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</si>
  <si>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</si>
  <si>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</si>
  <si>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</si>
  <si>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</si>
  <si>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</si>
  <si>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</si>
  <si>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</si>
  <si>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</si>
  <si>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</si>
  <si>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</si>
  <si>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</si>
  <si>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</si>
  <si>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</si>
  <si>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</si>
  <si>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</si>
  <si>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</si>
  <si>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</si>
  <si>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</si>
  <si>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</si>
  <si>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</si>
  <si>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</si>
  <si>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</si>
  <si>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</si>
  <si>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</si>
  <si>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</si>
  <si>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</si>
  <si>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</si>
  <si>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</si>
  <si>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</si>
  <si>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</si>
  <si>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</si>
  <si>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</si>
  <si>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</si>
  <si>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</si>
  <si>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</si>
  <si>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</si>
  <si>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</si>
  <si>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</si>
  <si>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</si>
  <si>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</si>
  <si>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</si>
  <si>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</si>
  <si>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</si>
  <si>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</si>
  <si>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</si>
  <si>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</si>
  <si>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</si>
  <si>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</si>
  <si>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</si>
  <si>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</si>
  <si>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</si>
  <si>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</si>
  <si>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</si>
  <si>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</si>
  <si>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</si>
  <si>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</si>
  <si>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</si>
  <si>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</si>
  <si>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</si>
  <si>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</si>
  <si>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</si>
  <si>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</si>
  <si>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</si>
  <si>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</si>
  <si>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</si>
  <si>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</si>
  <si>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</si>
  <si>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</si>
  <si>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</si>
  <si>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</si>
  <si>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</si>
  <si>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</si>
  <si>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</si>
  <si>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</si>
  <si>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</si>
  <si>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</si>
  <si>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</si>
  <si>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</si>
  <si>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</si>
  <si>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</si>
  <si>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</si>
  <si>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</si>
  <si>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</si>
  <si>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</si>
  <si>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</si>
  <si>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</si>
  <si>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</si>
  <si>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</si>
  <si>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</si>
  <si>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</si>
  <si>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</si>
  <si>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</si>
  <si>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</si>
  <si>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</si>
  <si>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</si>
  <si>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</si>
  <si>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</si>
  <si>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</si>
  <si>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</si>
  <si>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</si>
  <si>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</si>
  <si>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</si>
  <si>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</si>
  <si>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</si>
  <si>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</si>
  <si>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</si>
  <si>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</si>
  <si>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</si>
  <si>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</si>
  <si>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</si>
  <si>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</si>
  <si>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</si>
  <si>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</si>
  <si>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</si>
  <si>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</si>
  <si>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</si>
  <si>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</si>
  <si>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</si>
  <si>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</si>
  <si>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</si>
  <si>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</si>
  <si>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</si>
  <si>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</si>
  <si>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</si>
  <si>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</si>
  <si>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</si>
  <si>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</si>
  <si>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</si>
  <si>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</si>
  <si>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</si>
  <si>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</si>
  <si>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</si>
  <si>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</si>
  <si>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</si>
  <si>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</si>
  <si>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</si>
  <si>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</si>
  <si>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</si>
  <si>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</si>
  <si>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</si>
  <si>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</si>
  <si>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</si>
  <si>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</si>
  <si>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</si>
  <si>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</si>
  <si>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</si>
  <si>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</si>
  <si>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</si>
  <si>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</si>
  <si>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</si>
  <si>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</si>
  <si>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</si>
  <si>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</si>
  <si>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</si>
  <si>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</si>
  <si>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</si>
  <si>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</si>
  <si>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</si>
  <si>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</si>
  <si>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</si>
  <si>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</si>
  <si>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</si>
  <si>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</si>
  <si>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</si>
  <si>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</si>
  <si>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</si>
  <si>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</si>
  <si>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</si>
  <si>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</si>
  <si>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</si>
  <si>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</si>
  <si>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</si>
  <si>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</si>
  <si>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</si>
  <si>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</si>
  <si>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</si>
  <si>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</si>
  <si>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</si>
  <si>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</si>
  <si>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</si>
  <si>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</si>
  <si>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</si>
  <si>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</si>
  <si>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</si>
  <si>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</si>
  <si>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</si>
  <si>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</si>
  <si>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</si>
  <si>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</si>
  <si>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</si>
  <si>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</si>
  <si>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</si>
  <si>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</si>
  <si>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</si>
  <si>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</si>
  <si>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</si>
  <si>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</si>
  <si>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</si>
  <si>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</si>
  <si>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</si>
  <si>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</si>
  <si>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</si>
  <si>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</si>
  <si>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</si>
  <si>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</si>
  <si>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</si>
  <si>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</si>
  <si>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</si>
  <si>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</si>
  <si>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</si>
  <si>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</si>
  <si>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</si>
  <si>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</si>
  <si>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</si>
  <si>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</si>
  <si>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</si>
  <si>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</si>
  <si>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</si>
  <si>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</si>
  <si>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</si>
  <si>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</si>
  <si>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</si>
  <si>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</si>
  <si>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</si>
  <si>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</si>
  <si>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</si>
  <si>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</si>
  <si>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</si>
  <si>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</si>
  <si>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</si>
  <si>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</si>
  <si>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</si>
  <si>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</si>
  <si>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</si>
  <si>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</si>
  <si>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</si>
  <si>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</si>
  <si>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</si>
  <si>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</si>
  <si>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</si>
  <si>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</si>
  <si>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</si>
  <si>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</si>
  <si>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</si>
  <si>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</si>
  <si>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</si>
  <si>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</si>
  <si>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</si>
  <si>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</si>
  <si>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</si>
  <si>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</si>
  <si>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</si>
  <si>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</si>
  <si>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</si>
  <si>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</si>
  <si>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</si>
  <si>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</si>
  <si>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</si>
  <si>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</si>
  <si>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</si>
  <si>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</si>
  <si>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</si>
  <si>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</si>
  <si>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</si>
  <si>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</si>
  <si>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</si>
  <si>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</si>
  <si>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</si>
  <si>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</si>
  <si>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</si>
  <si>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</si>
  <si>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</si>
  <si>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</si>
  <si>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</si>
  <si>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</si>
  <si>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</si>
  <si>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</si>
  <si>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</si>
  <si>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</si>
  <si>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</si>
  <si>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</si>
  <si>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</si>
  <si>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</si>
  <si>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</si>
  <si>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</si>
  <si>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</si>
  <si>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</si>
  <si>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</si>
  <si>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</si>
  <si>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</si>
  <si>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</si>
  <si>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</si>
  <si>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</si>
  <si>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</si>
  <si>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</si>
  <si>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</si>
  <si>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</si>
  <si>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</si>
  <si>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</si>
  <si>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</si>
  <si>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</si>
  <si>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</si>
  <si>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</si>
  <si>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</si>
  <si>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</si>
  <si>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</si>
  <si>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</si>
  <si>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</si>
  <si>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</si>
  <si>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</si>
  <si>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</si>
  <si>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</si>
  <si>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</si>
  <si>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</si>
  <si>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</si>
  <si>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</si>
  <si>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</si>
  <si>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</si>
  <si>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</si>
  <si>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</si>
  <si>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</si>
  <si>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</si>
  <si>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</si>
  <si>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</si>
  <si>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</si>
  <si>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</si>
  <si>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</si>
  <si>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</si>
  <si>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</si>
  <si>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</si>
  <si>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</si>
  <si>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</si>
  <si>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</si>
  <si>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</si>
  <si>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</si>
  <si>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</si>
  <si>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</si>
  <si>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</si>
  <si>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</si>
  <si>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</si>
  <si>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</si>
  <si>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</si>
  <si>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</si>
  <si>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</si>
  <si>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</si>
  <si>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</si>
  <si>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</si>
  <si>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</si>
  <si>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</si>
  <si>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</si>
  <si>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</si>
  <si>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</si>
  <si>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</si>
  <si>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</si>
  <si>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</si>
  <si>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</si>
  <si>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</si>
  <si>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</si>
  <si>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</si>
  <si>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</si>
  <si>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</si>
  <si>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</si>
  <si>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</si>
  <si>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</si>
  <si>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</si>
  <si>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</si>
  <si>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</si>
  <si>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</si>
  <si>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</si>
  <si>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</si>
  <si>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</si>
  <si>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</si>
  <si>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</si>
  <si>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</si>
  <si>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</si>
  <si>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</si>
  <si>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</si>
  <si>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</si>
  <si>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</si>
  <si>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</si>
  <si>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</si>
  <si>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</si>
  <si>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</si>
  <si>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</si>
  <si>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</si>
  <si>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</si>
  <si>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</si>
  <si>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</si>
  <si>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</si>
  <si>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</si>
  <si>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</si>
  <si>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</si>
  <si>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</si>
  <si>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</si>
  <si>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</si>
  <si>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</si>
  <si>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</si>
  <si>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</si>
  <si>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</si>
  <si>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</si>
  <si>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</si>
  <si>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</si>
  <si>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</si>
  <si>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</si>
  <si>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</si>
  <si>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</si>
  <si>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</si>
  <si>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</si>
  <si>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</si>
  <si>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</si>
  <si>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</si>
  <si>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</si>
  <si>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</si>
  <si>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</si>
  <si>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</si>
  <si>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</si>
  <si>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</si>
  <si>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</si>
  <si>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</si>
  <si>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</si>
  <si>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</si>
  <si>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</si>
  <si>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</si>
  <si>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</si>
  <si>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</si>
  <si>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</si>
  <si>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</si>
  <si>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</si>
  <si>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</si>
  <si>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</si>
  <si>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</si>
  <si>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</si>
  <si>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</si>
  <si>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</si>
  <si>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</si>
  <si>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</si>
  <si>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</si>
  <si>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</si>
  <si>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</si>
  <si>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</si>
  <si>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</si>
  <si>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</si>
  <si>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</si>
  <si>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</si>
  <si>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</si>
  <si>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</si>
  <si>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</si>
  <si>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</si>
  <si>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</si>
  <si>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</si>
  <si>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</si>
  <si>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</si>
  <si>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</si>
  <si>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</si>
  <si>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</si>
  <si>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</si>
  <si>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</si>
  <si>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</si>
  <si>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</si>
  <si>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</si>
  <si>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</si>
  <si>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</si>
  <si>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</si>
  <si>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</si>
  <si>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</si>
  <si>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</si>
  <si>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</si>
  <si>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</si>
  <si>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</si>
  <si>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</si>
  <si>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</si>
  <si>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</si>
  <si>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</si>
  <si>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</si>
  <si>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</si>
  <si>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</si>
  <si>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</si>
  <si>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</si>
  <si>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</si>
  <si>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</si>
  <si>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</si>
  <si>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</si>
  <si>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</si>
  <si>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</si>
  <si>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</si>
  <si>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</si>
  <si>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</si>
  <si>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</si>
  <si>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</si>
  <si>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</si>
  <si>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</si>
  <si>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</si>
  <si>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</si>
  <si>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</si>
  <si>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</si>
  <si>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</si>
  <si>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</si>
  <si>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</si>
  <si>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</si>
  <si>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</si>
  <si>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</si>
  <si>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</si>
  <si>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</si>
  <si>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</si>
  <si>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</si>
  <si>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</si>
  <si>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</si>
  <si>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</si>
  <si>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</si>
  <si>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</si>
  <si>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</si>
  <si>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</si>
  <si>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</si>
  <si>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</si>
  <si>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</si>
  <si>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</si>
  <si>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</si>
  <si>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</si>
  <si>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</si>
  <si>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</si>
  <si>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</si>
  <si>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</si>
  <si>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</si>
  <si>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</si>
  <si>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</si>
  <si>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</si>
  <si>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</si>
  <si>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</si>
  <si>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</si>
  <si>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</si>
  <si>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</si>
  <si>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</si>
  <si>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</si>
  <si>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</si>
  <si>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</si>
  <si>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</si>
  <si>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</si>
  <si>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</si>
  <si>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</si>
  <si>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</si>
  <si>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</si>
  <si>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</si>
  <si>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</si>
  <si>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</si>
  <si>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</si>
  <si>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</si>
  <si>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</si>
  <si>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</si>
  <si>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</si>
  <si>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</si>
  <si>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</si>
  <si>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</si>
  <si>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</si>
  <si>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</si>
  <si>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</si>
  <si>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</si>
  <si>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</si>
  <si>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</si>
  <si>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</si>
  <si>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</si>
  <si>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</si>
  <si>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</si>
  <si>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</si>
  <si>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</si>
  <si>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</si>
  <si>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</si>
  <si>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</si>
  <si>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</si>
  <si>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</si>
  <si>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</si>
  <si>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</si>
  <si>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</si>
  <si>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</si>
  <si>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</si>
  <si>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</si>
  <si>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</si>
  <si>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</si>
  <si>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</si>
  <si>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</si>
  <si>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</si>
  <si>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</si>
  <si>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</si>
  <si>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</si>
  <si>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</si>
  <si>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</si>
  <si>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</si>
  <si>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</si>
  <si>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</si>
  <si>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</si>
  <si>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</si>
  <si>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</si>
  <si>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</si>
  <si>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</si>
  <si>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</si>
  <si>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</si>
  <si>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</si>
  <si>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</si>
  <si>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</si>
  <si>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</si>
  <si>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</si>
  <si>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</si>
  <si>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</si>
  <si>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</si>
  <si>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</si>
  <si>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</si>
  <si>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</si>
  <si>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</si>
  <si>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</si>
  <si>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</si>
  <si>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</si>
  <si>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</si>
  <si>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</si>
  <si>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</si>
  <si>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</si>
  <si>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</si>
  <si>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</si>
  <si>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</si>
  <si>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</si>
  <si>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</si>
  <si>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</si>
  <si>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</si>
  <si>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</si>
  <si>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</si>
  <si>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</si>
  <si>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</si>
  <si>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</si>
  <si>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</si>
  <si>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</si>
  <si>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</si>
  <si>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</si>
  <si>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</si>
  <si>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</si>
  <si>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</si>
  <si>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</si>
  <si>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</si>
  <si>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</si>
  <si>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</si>
  <si>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</si>
  <si>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</si>
  <si>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</si>
  <si>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</si>
  <si>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</si>
  <si>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</si>
  <si>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</si>
  <si>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</si>
  <si>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</si>
  <si>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</si>
  <si>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</si>
  <si>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</si>
  <si>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</si>
  <si>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</si>
  <si>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</si>
  <si>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</si>
  <si>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</si>
  <si>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</si>
  <si>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</si>
  <si>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</si>
  <si>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</si>
  <si>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</si>
  <si>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</si>
  <si>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</si>
  <si>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</si>
  <si>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</si>
  <si>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</si>
  <si>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</si>
  <si>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</si>
  <si>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</si>
  <si>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</si>
  <si>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</si>
  <si>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</si>
  <si>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</si>
  <si>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</si>
  <si>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</si>
  <si>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</si>
  <si>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</si>
  <si>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</si>
  <si>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</si>
  <si>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</si>
  <si>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</si>
  <si>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</si>
  <si>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</si>
  <si>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</si>
  <si>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</si>
  <si>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</si>
  <si>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</si>
  <si>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</si>
  <si>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</si>
  <si>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</si>
  <si>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</si>
  <si>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</si>
  <si>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</si>
  <si>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</si>
  <si>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</si>
  <si>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</si>
  <si>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</si>
  <si>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</si>
  <si>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</si>
  <si>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</si>
  <si>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</si>
  <si>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</si>
  <si>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</si>
  <si>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</si>
  <si>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</si>
  <si>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</si>
  <si>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</si>
  <si>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</si>
  <si>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</si>
  <si>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</si>
  <si>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</si>
  <si>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</si>
  <si>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</si>
  <si>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</si>
  <si>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</si>
  <si>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</si>
  <si>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</si>
  <si>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</si>
  <si>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</si>
  <si>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</si>
  <si>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</si>
  <si>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</si>
  <si>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</si>
  <si>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</si>
  <si>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</si>
  <si>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</si>
  <si>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</si>
  <si>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</si>
  <si>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</si>
  <si>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</si>
  <si>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</si>
  <si>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</si>
  <si>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</si>
  <si>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</si>
  <si>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</si>
  <si>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</si>
  <si>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</si>
  <si>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</si>
  <si>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</si>
  <si>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</si>
  <si>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</si>
  <si>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</si>
  <si>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</si>
  <si>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</si>
  <si>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</si>
  <si>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</si>
  <si>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</si>
  <si>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</si>
  <si>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</si>
  <si>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</si>
  <si>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</si>
  <si>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</si>
  <si>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</si>
  <si>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</si>
  <si>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</si>
  <si>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</si>
  <si>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</si>
  <si>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</si>
  <si>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</si>
  <si>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</si>
  <si>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</si>
  <si>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</si>
  <si>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</si>
  <si>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</si>
  <si>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</si>
  <si>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</si>
  <si>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</si>
  <si>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</si>
  <si>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</si>
  <si>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</si>
  <si>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</si>
  <si>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</si>
  <si>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</si>
  <si>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</si>
  <si>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</si>
  <si>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</si>
  <si>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</si>
  <si>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</si>
  <si>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</si>
  <si>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</si>
  <si>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</si>
  <si>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</si>
  <si>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</si>
  <si>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</si>
  <si>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</si>
  <si>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</si>
  <si>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</si>
  <si>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</si>
  <si>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</si>
  <si>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</si>
  <si>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</si>
  <si>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</si>
  <si>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</si>
  <si>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</si>
  <si>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</si>
  <si>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</si>
  <si>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</si>
  <si>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</si>
  <si>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</si>
  <si>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</si>
  <si>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</si>
  <si>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</si>
  <si>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</si>
  <si>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</si>
  <si>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</si>
  <si>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</si>
  <si>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</si>
  <si>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</si>
  <si>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</si>
  <si>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</si>
  <si>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</si>
  <si>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</si>
  <si>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</si>
  <si>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</si>
  <si>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</si>
  <si>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</si>
  <si>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</si>
  <si>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</si>
  <si>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</si>
  <si>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</si>
  <si>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</si>
  <si>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</si>
  <si>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</si>
  <si>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</si>
  <si>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</si>
  <si>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</si>
  <si>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</si>
  <si>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</si>
  <si>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</si>
  <si>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</si>
  <si>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</si>
  <si>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</si>
  <si>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</si>
  <si>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</si>
  <si>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</si>
  <si>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</si>
  <si>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</si>
  <si>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</si>
  <si>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</si>
  <si>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</si>
  <si>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</si>
  <si>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</si>
  <si>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</si>
  <si>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</si>
  <si>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</si>
  <si>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</si>
  <si>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</si>
  <si>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</si>
  <si>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</si>
  <si>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</si>
  <si>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</si>
  <si>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</si>
  <si>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</si>
  <si>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</si>
  <si>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</si>
  <si>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</si>
  <si>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</si>
  <si>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</si>
  <si>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</si>
  <si>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</si>
  <si>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</si>
  <si>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</si>
  <si>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</si>
  <si>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</si>
  <si>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</si>
  <si>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</si>
  <si>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</si>
  <si>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</si>
  <si>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</si>
  <si>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</si>
  <si>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</si>
  <si>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</si>
  <si>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</si>
  <si>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</si>
  <si>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</si>
  <si>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</si>
  <si>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</si>
  <si>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</si>
  <si>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</si>
  <si>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</si>
  <si>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</si>
  <si>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</si>
  <si>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</si>
  <si>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</si>
  <si>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</si>
  <si>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</si>
  <si>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</si>
  <si>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</si>
  <si>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</si>
  <si>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</si>
  <si>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</si>
  <si>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</si>
  <si>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</si>
  <si>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</si>
  <si>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</si>
  <si>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</si>
  <si>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</si>
  <si>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</si>
  <si>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</si>
  <si>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</si>
  <si>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</si>
  <si>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</si>
  <si>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</si>
  <si>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</si>
  <si>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</si>
  <si>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</si>
  <si>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</si>
  <si>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</si>
  <si>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</si>
  <si>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</si>
  <si>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</si>
  <si>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</si>
  <si>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</si>
  <si>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</si>
  <si>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</si>
  <si>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</si>
  <si>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</si>
  <si>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</si>
  <si>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</si>
  <si>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</si>
  <si>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</si>
  <si>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</si>
  <si>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</si>
  <si>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</si>
  <si>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</si>
  <si>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</si>
  <si>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</si>
  <si>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</si>
  <si>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</si>
  <si>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</si>
  <si>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</si>
  <si>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</si>
  <si>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</si>
  <si>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</si>
  <si>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</si>
  <si>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</si>
  <si>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</si>
  <si>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</si>
  <si>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</si>
  <si>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</si>
  <si>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</si>
  <si>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</si>
  <si>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</si>
  <si>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</si>
  <si>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</si>
  <si>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</si>
  <si>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</si>
  <si>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</si>
  <si>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</si>
  <si>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</si>
  <si>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</si>
  <si>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</si>
  <si>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</si>
  <si>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</si>
  <si>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</si>
  <si>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</si>
  <si>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</si>
  <si>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</si>
  <si>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</si>
  <si>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</si>
  <si>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</si>
  <si>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</si>
  <si>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</si>
  <si>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</si>
  <si>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</si>
  <si>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</si>
  <si>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</si>
  <si>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</si>
  <si>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</si>
  <si>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</si>
  <si>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</si>
  <si>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</si>
  <si>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</si>
  <si>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</si>
  <si>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</si>
  <si>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</si>
  <si>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</si>
  <si>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</si>
  <si>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</si>
  <si>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</si>
  <si>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</si>
  <si>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</si>
  <si>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</si>
  <si>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</si>
  <si>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</si>
  <si>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</si>
  <si>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</si>
  <si>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</si>
  <si>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</si>
  <si>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</si>
  <si>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</si>
  <si>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</si>
  <si>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</si>
  <si>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</si>
  <si>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</si>
  <si>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</si>
  <si>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</si>
  <si>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</si>
  <si>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</si>
  <si>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</si>
  <si>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</si>
  <si>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</si>
  <si>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</si>
  <si>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</si>
  <si>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</si>
  <si>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</si>
  <si>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</si>
  <si>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</si>
  <si>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</si>
  <si>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</si>
  <si>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</si>
  <si>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</si>
  <si>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</si>
  <si>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</si>
  <si>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</si>
  <si>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</si>
  <si>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</si>
  <si>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</si>
  <si>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</si>
  <si>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</si>
  <si>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</si>
  <si>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</si>
  <si>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</si>
  <si>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</si>
  <si>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</si>
  <si>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</si>
  <si>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</si>
  <si>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</si>
  <si>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</si>
  <si>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</si>
  <si>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</si>
  <si>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</si>
  <si>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</si>
  <si>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</si>
  <si>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</si>
  <si>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</si>
  <si>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</si>
  <si>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</si>
  <si>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</si>
  <si>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</si>
  <si>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</si>
  <si>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</si>
  <si>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</si>
  <si>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</si>
  <si>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</si>
  <si>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</si>
  <si>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</si>
  <si>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</si>
  <si>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</si>
  <si>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</si>
  <si>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</si>
  <si>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</si>
  <si>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</si>
  <si>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</si>
  <si>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</si>
  <si>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</si>
  <si>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</si>
  <si>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</si>
  <si>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</si>
  <si>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</si>
  <si>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</si>
  <si>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</si>
  <si>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</si>
  <si>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</si>
  <si>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</si>
  <si>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</si>
  <si>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</si>
  <si>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</si>
  <si>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</si>
  <si>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</si>
  <si>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</si>
  <si>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</si>
  <si>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</si>
  <si>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</si>
  <si>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</si>
  <si>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</si>
  <si>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</si>
  <si>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</si>
  <si>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</si>
  <si>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</si>
  <si>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</si>
  <si>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</si>
  <si>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</si>
  <si>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</si>
  <si>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</si>
  <si>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</si>
  <si>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</si>
  <si>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</si>
  <si>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</si>
  <si>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</si>
  <si>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</si>
  <si>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</si>
  <si>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</si>
  <si>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</si>
  <si>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</si>
  <si>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</si>
  <si>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</si>
  <si>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</si>
  <si>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</si>
  <si>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</si>
  <si>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</si>
  <si>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</si>
  <si>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</si>
  <si>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</si>
  <si>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</si>
  <si>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</si>
  <si>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</si>
  <si>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</si>
  <si>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</si>
  <si>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</si>
  <si>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</si>
  <si>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</si>
  <si>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</si>
  <si>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</si>
  <si>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</si>
  <si>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</si>
  <si>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</si>
  <si>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</si>
  <si>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</si>
  <si>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</si>
  <si>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</si>
  <si>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</si>
  <si>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</si>
  <si>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</si>
  <si>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</si>
  <si>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</si>
  <si>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</si>
  <si>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</si>
  <si>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</si>
  <si>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</si>
  <si>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</si>
  <si>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</si>
  <si>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</si>
  <si>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</si>
  <si>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</si>
  <si>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</si>
  <si>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</si>
  <si>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</si>
  <si>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</si>
  <si>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</si>
  <si>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</si>
  <si>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</si>
  <si>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</si>
  <si>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</si>
  <si>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</si>
  <si>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</si>
  <si>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</si>
  <si>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</si>
  <si>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</si>
  <si>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</si>
  <si>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</si>
  <si>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</si>
  <si>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</si>
  <si>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</si>
  <si>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</si>
  <si>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</si>
  <si>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</si>
  <si>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</si>
  <si>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</si>
  <si>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</si>
  <si>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</si>
  <si>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</si>
  <si>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</si>
  <si>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</si>
  <si>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</si>
  <si>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</si>
  <si>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</si>
  <si>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</si>
  <si>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</si>
  <si>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</si>
  <si>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</si>
  <si>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</si>
  <si>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</si>
  <si>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</si>
  <si>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</si>
  <si>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</si>
  <si>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</si>
  <si>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</si>
  <si>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</si>
  <si>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</si>
  <si>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</si>
  <si>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</si>
  <si>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</si>
  <si>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</si>
  <si>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</si>
  <si>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</si>
  <si>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</si>
  <si>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</si>
  <si>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</si>
  <si>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</si>
  <si>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</si>
  <si>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</si>
  <si>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</si>
  <si>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</si>
  <si>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</si>
  <si>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</si>
  <si>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</si>
  <si>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</si>
  <si>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</si>
  <si>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</si>
  <si>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</si>
  <si>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</si>
  <si>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</si>
  <si>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</si>
  <si>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</si>
  <si>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</si>
  <si>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</si>
  <si>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</si>
  <si>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</si>
  <si>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</si>
  <si>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</si>
  <si>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</si>
  <si>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</si>
  <si>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</si>
  <si>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</si>
  <si>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</si>
  <si>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</si>
  <si>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</si>
  <si>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</si>
  <si>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</si>
  <si>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</si>
  <si>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</si>
  <si>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</si>
  <si>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</si>
  <si>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</si>
  <si>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</si>
  <si>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</si>
  <si>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</si>
  <si>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</si>
  <si>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</si>
  <si>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</si>
  <si>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</si>
  <si>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</si>
  <si>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</si>
  <si>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</si>
  <si>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</si>
  <si>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</si>
  <si>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</si>
  <si>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</si>
  <si>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</si>
  <si>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</si>
  <si>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</si>
  <si>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</si>
  <si>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</si>
  <si>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</si>
  <si>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</si>
  <si>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</si>
  <si>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</si>
  <si>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</si>
  <si>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</si>
  <si>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</si>
  <si>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</si>
  <si>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</si>
  <si>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</si>
  <si>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</si>
  <si>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</si>
  <si>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</si>
  <si>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</si>
  <si>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</si>
  <si>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</si>
  <si>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</si>
  <si>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</si>
  <si>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</si>
  <si>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</si>
  <si>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</si>
  <si>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</si>
  <si>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</si>
  <si>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</si>
  <si>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</si>
  <si>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</si>
  <si>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</si>
  <si>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</si>
  <si>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</si>
  <si>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</si>
  <si>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</si>
  <si>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</si>
  <si>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</si>
  <si>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</si>
  <si>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</si>
  <si>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</si>
  <si>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</si>
  <si>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</si>
  <si>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</si>
  <si>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</si>
  <si>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</si>
  <si>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</si>
  <si>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</si>
  <si>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</si>
  <si>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</si>
  <si>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</si>
  <si>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</si>
  <si>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</si>
  <si>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</si>
  <si>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</si>
  <si>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</si>
  <si>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</si>
  <si>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</si>
  <si>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</si>
  <si>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</si>
  <si>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</si>
  <si>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</si>
  <si>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</si>
  <si>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</si>
  <si>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</si>
  <si>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</si>
  <si>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</si>
  <si>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</si>
  <si>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</si>
  <si>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</si>
  <si>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</si>
  <si>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</si>
  <si>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</si>
  <si>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</si>
  <si>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</si>
  <si>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</si>
  <si>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</si>
  <si>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</si>
  <si>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</si>
  <si>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</si>
  <si>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</si>
  <si>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</si>
  <si>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</si>
  <si>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</si>
  <si>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</si>
  <si>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</si>
  <si>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</si>
  <si>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</si>
  <si>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</si>
  <si>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</si>
  <si>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</si>
  <si>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</si>
  <si>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</si>
  <si>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</si>
  <si>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</si>
  <si>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</si>
  <si>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</si>
  <si>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</si>
  <si>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</si>
  <si>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</si>
  <si>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</si>
  <si>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</si>
  <si>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</si>
  <si>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</si>
  <si>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</si>
  <si>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</si>
  <si>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</si>
  <si>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</si>
  <si>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</si>
  <si>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</si>
  <si>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</si>
  <si>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</si>
  <si>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</si>
  <si>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</si>
  <si>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</si>
  <si>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</si>
  <si>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</si>
  <si>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</si>
  <si>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</si>
  <si>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</si>
  <si>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</si>
  <si>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</si>
  <si>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</si>
  <si>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</si>
  <si>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</si>
  <si>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</si>
  <si>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</si>
  <si>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</si>
  <si>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</si>
  <si>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</si>
  <si>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</si>
  <si>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</si>
  <si>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</si>
  <si>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</si>
  <si>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</si>
  <si>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</si>
  <si>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</si>
  <si>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</si>
  <si>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</si>
  <si>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</si>
  <si>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</si>
  <si>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</si>
  <si>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</si>
  <si>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</si>
  <si>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</si>
  <si>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</si>
  <si>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</si>
  <si>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</si>
  <si>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</si>
  <si>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</si>
  <si>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</si>
  <si>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</si>
  <si>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</si>
  <si>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</si>
  <si>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</si>
  <si>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</si>
  <si>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</si>
  <si>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</si>
  <si>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</si>
  <si>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</si>
  <si>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</si>
  <si>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</si>
  <si>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</si>
  <si>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</si>
  <si>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</si>
  <si>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</si>
  <si>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</si>
  <si>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</si>
  <si>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</si>
  <si>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</si>
  <si>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</si>
  <si>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</si>
  <si>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</si>
  <si>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</si>
  <si>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</si>
  <si>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</si>
  <si>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</si>
  <si>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</si>
  <si>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</si>
  <si>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</si>
  <si>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</si>
  <si>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</si>
  <si>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</si>
  <si>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</si>
  <si>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</si>
  <si>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</si>
  <si>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</si>
  <si>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</si>
  <si>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</si>
  <si>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</si>
  <si>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</si>
  <si>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</si>
  <si>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</si>
  <si>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</si>
  <si>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</si>
  <si>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</si>
  <si>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</si>
  <si>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</si>
  <si>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</si>
  <si>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</si>
  <si>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</si>
  <si>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</si>
  <si>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</si>
  <si>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</si>
  <si>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</si>
  <si>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</si>
  <si>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</si>
  <si>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</si>
  <si>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</si>
  <si>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</si>
  <si>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</si>
  <si>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</si>
  <si>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</si>
  <si>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</si>
  <si>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</si>
  <si>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</si>
  <si>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</si>
  <si>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no local realizando os procedimentos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</si>
  <si>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</si>
  <si>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</si>
  <si>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</si>
  <si>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</si>
  <si>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</si>
  <si>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</si>
  <si>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</si>
  <si>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</si>
  <si>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</si>
  <si>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</si>
  <si>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</si>
  <si>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</si>
  <si>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</si>
  <si>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</si>
  <si>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</si>
  <si>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</si>
  <si>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 xml:space="preserve">Não solicitou devido alteração na programação 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</si>
  <si>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</si>
  <si>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</si>
  <si>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</si>
  <si>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</si>
  <si>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</si>
  <si>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</si>
  <si>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</si>
  <si>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</si>
  <si>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12:00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</si>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</sst>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BI245" activePane="bottomRight" state="frozen"/>
      <selection pane="bottomRight" activeCell="BJ247" sqref="BJ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6" t="s">
        <v>1485</v>
      </c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</v>
      </c>
      <c r="AR258" s="108">
        <v>0</v>
      </c>
      <c r="AS258" s="108">
        <v>0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>
        <v>0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0</v>
      </c>
      <c r="BH258" s="16"/>
      <c r="BI258" s="16" t="s">
        <v>1500</v>
      </c>
      <c r="BJ258" s="16" t="s">
        <v>1500</v>
      </c>
      <c r="BK258" s="15"/>
      <c r="BL258" s="130" t="s">
        <v>472</v>
      </c>
      <c r="BM258" s="130" t="s">
        <v>501</v>
      </c>
      <c r="BN258" s="130" t="s">
        <v>552</v>
      </c>
      <c r="BO258" s="16" t="s">
        <v>1500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>SuperExecução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1505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1509</v>
      </c>
      <c r="BJ261" s="16" t="s">
        <v>1509</v>
      </c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1511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V8346072</v>
      </c>
      <c r="B271" s="102">
        <v>46072</v>
      </c>
      <c r="C271" s="134">
        <f>IF(BS_CONTROLE[[#This Row],[DATA]]="","",WEEKNUM(BS_CONTROLE[[#This Row],[DATA]]))</f>
        <v>8</v>
      </c>
      <c r="D271" s="104" t="s">
        <v>822</v>
      </c>
      <c r="E271" s="126" t="s">
        <v>729</v>
      </c>
      <c r="F271" s="142" t="str">
        <f>IF(D271="","*",VLOOKUP(E271,BS_ATIVIDADE[],3,FALSE))</f>
        <v>MECANIZAÇÃO - SOCADORA</v>
      </c>
      <c r="G271" s="106" t="s">
        <v>61</v>
      </c>
      <c r="H271" s="106" t="s">
        <v>61</v>
      </c>
      <c r="I271" s="105">
        <v>70</v>
      </c>
      <c r="J271" s="105">
        <v>135</v>
      </c>
      <c r="K271" s="105">
        <v>136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1" s="127" t="s">
        <v>1467</v>
      </c>
      <c r="N271" s="106">
        <v>0.35416666666666669</v>
      </c>
      <c r="O271" s="106">
        <v>6.25E-2</v>
      </c>
      <c r="P271" s="105">
        <v>360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1" s="105" t="s">
        <v>1063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6233</v>
      </c>
      <c r="AE271" s="105" t="s">
        <v>624</v>
      </c>
      <c r="AF271" s="105" t="s">
        <v>624</v>
      </c>
      <c r="AG271" s="14"/>
      <c r="AH271" s="126" t="str">
        <f>IF(BS_CONTROLE[[#This Row],[Atividade]]=0, "-", BS_CONTROLE[[#This Row],[Atividade]])</f>
        <v>MECANIZAÇÃO - SOCADORA</v>
      </c>
      <c r="AI271" s="8" t="str">
        <f>IF(BS_CONTROLE[[#This Row],[Atividade]]=0, "-", BS_CONTROLE[[#This Row],[Atividade]])</f>
        <v>MECANIZAÇÃO - SOCADORA</v>
      </c>
      <c r="AJ271" s="30" t="str">
        <f>BS_CONTROLE[[#This Row],[Local - Partida]]</f>
        <v>ZIQ1752</v>
      </c>
      <c r="AK271" s="30" t="str">
        <f>BS_CONTROLE[[#This Row],[Local - Encerramento]]</f>
        <v>ZIQ1752</v>
      </c>
      <c r="AL271" s="105" t="str">
        <f>IF(BS_CONTROLE[[#This Row],[Entre - Estações]]=0, "-", BS_CONTROLE[[#This Row],[Entre - Estações]])</f>
        <v>ZRQ</v>
      </c>
      <c r="AM271" s="105" t="str">
        <f>IF(BS_CONTROLE[[#This Row],[SB]]=0, "-", BS_CONTROLE[[#This Row],[SB]])</f>
        <v>ZRQ1/ZRQ1381</v>
      </c>
      <c r="AN271" s="105">
        <f>IF(BS_CONTROLE[[#This Row],[SUB]]=0, "-", BS_CONTROLE[[#This Row],[SUB]])</f>
        <v>70</v>
      </c>
      <c r="AO271" s="105">
        <f>BS_CONTROLE[[#This Row],[KM - Inicio]]</f>
        <v>135</v>
      </c>
      <c r="AP271" s="105">
        <f>BS_CONTROLE[[#This Row],[KM - Inicio]]</f>
        <v>135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80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66" operator="equal">
      <formula>"NÃO"</formula>
    </cfRule>
    <cfRule type="cellIs" dxfId="187" priority="12067" operator="equal">
      <formula>"SIM"</formula>
    </cfRule>
  </conditionalFormatting>
  <conditionalFormatting sqref="AY6:AY1053">
    <cfRule type="expression" dxfId="186" priority="54522">
      <formula>#REF!=1</formula>
    </cfRule>
  </conditionalFormatting>
  <conditionalFormatting sqref="BD6:BD1053 AX6:AX1053 T6:T1053">
    <cfRule type="cellIs" dxfId="185" priority="54506" operator="equal">
      <formula>"ERRO"</formula>
    </cfRule>
  </conditionalFormatting>
  <conditionalFormatting sqref="BP6:BP1053">
    <cfRule type="cellIs" dxfId="184" priority="54501" operator="equal">
      <formula>"Produção e Intervalo"</formula>
    </cfRule>
    <cfRule type="cellIs" dxfId="183" priority="54502" operator="equal">
      <formula>"Aderente"</formula>
    </cfRule>
    <cfRule type="cellIs" dxfId="182" priority="54503" operator="equal">
      <formula>"Intervalo"</formula>
    </cfRule>
    <cfRule type="cellIs" dxfId="181" priority="54504" operator="equal">
      <formula>"Produção"</formula>
    </cfRule>
    <cfRule type="cellIs" dxfId="180" priority="54505" operator="equal">
      <formula>"ERRO"</formula>
    </cfRule>
  </conditionalFormatting>
  <conditionalFormatting sqref="BQ6:BR1053">
    <cfRule type="cellIs" dxfId="179" priority="54483" operator="equal">
      <formula>"*"</formula>
    </cfRule>
    <cfRule type="cellIs" dxfId="178" priority="54484" operator="greaterThanOrEqual">
      <formula>1</formula>
    </cfRule>
    <cfRule type="cellIs" dxfId="177" priority="54485" operator="lessThan">
      <formula>1</formula>
    </cfRule>
  </conditionalFormatting>
  <conditionalFormatting sqref="BJ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83" operator="equal">
      <formula>"OPORTUNIDADE"</formula>
    </cfRule>
  </conditionalFormatting>
  <conditionalFormatting sqref="X28:Y29">
    <cfRule type="cellIs" dxfId="175" priority="381" operator="equal">
      <formula>"NÃO"</formula>
    </cfRule>
    <cfRule type="cellIs" dxfId="174" priority="382" operator="equal">
      <formula>"SIM"</formula>
    </cfRule>
  </conditionalFormatting>
  <conditionalFormatting sqref="BJ1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8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59" operator="equal">
      <formula>"OPORTUNIDADE"</formula>
    </cfRule>
  </conditionalFormatting>
  <conditionalFormatting sqref="Y39">
    <cfRule type="cellIs" dxfId="172" priority="357" operator="equal">
      <formula>"NÃO"</formula>
    </cfRule>
    <cfRule type="cellIs" dxfId="171" priority="358" operator="equal">
      <formula>"SIM"</formula>
    </cfRule>
  </conditionalFormatting>
  <conditionalFormatting sqref="X42:X43">
    <cfRule type="cellIs" dxfId="170" priority="356" operator="equal">
      <formula>"OPORTUNIDADE"</formula>
    </cfRule>
  </conditionalFormatting>
  <conditionalFormatting sqref="X42:X43">
    <cfRule type="cellIs" dxfId="169" priority="354" operator="equal">
      <formula>"NÃO"</formula>
    </cfRule>
    <cfRule type="cellIs" dxfId="168" priority="355" operator="equal">
      <formula>"SIM"</formula>
    </cfRule>
  </conditionalFormatting>
  <conditionalFormatting sqref="BJ4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27" operator="equal">
      <formula>"OPORTUNIDADE"</formula>
    </cfRule>
  </conditionalFormatting>
  <conditionalFormatting sqref="X46:Y46 Y47:Y48 X47:X50">
    <cfRule type="cellIs" dxfId="166" priority="325" operator="equal">
      <formula>"NÃO"</formula>
    </cfRule>
    <cfRule type="cellIs" dxfId="165" priority="326" operator="equal">
      <formula>"SIM"</formula>
    </cfRule>
  </conditionalFormatting>
  <conditionalFormatting sqref="BJ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99" operator="equal">
      <formula>"OPORTUNIDADE"</formula>
    </cfRule>
  </conditionalFormatting>
  <conditionalFormatting sqref="Y57">
    <cfRule type="cellIs" dxfId="163" priority="297" operator="equal">
      <formula>"NÃO"</formula>
    </cfRule>
    <cfRule type="cellIs" dxfId="162" priority="298" operator="equal">
      <formula>"SIM"</formula>
    </cfRule>
  </conditionalFormatting>
  <conditionalFormatting sqref="BJ3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1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1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86" operator="equal">
      <formula>"OPORTUNIDADE"</formula>
    </cfRule>
  </conditionalFormatting>
  <conditionalFormatting sqref="X52:X61">
    <cfRule type="cellIs" dxfId="160" priority="284" operator="equal">
      <formula>"NÃO"</formula>
    </cfRule>
    <cfRule type="cellIs" dxfId="159" priority="285" operator="equal">
      <formula>"SIM"</formula>
    </cfRule>
  </conditionalFormatting>
  <conditionalFormatting sqref="BJ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50" operator="equal">
      <formula>"OPORTUNIDADE"</formula>
    </cfRule>
  </conditionalFormatting>
  <conditionalFormatting sqref="Y73">
    <cfRule type="cellIs" dxfId="157" priority="248" operator="equal">
      <formula>"NÃO"</formula>
    </cfRule>
    <cfRule type="cellIs" dxfId="156" priority="249" operator="equal">
      <formula>"SIM"</formula>
    </cfRule>
  </conditionalFormatting>
  <conditionalFormatting sqref="X75">
    <cfRule type="cellIs" dxfId="155" priority="244" operator="equal">
      <formula>"OPORTUNIDADE"</formula>
    </cfRule>
  </conditionalFormatting>
  <conditionalFormatting sqref="X75">
    <cfRule type="cellIs" dxfId="154" priority="242" operator="equal">
      <formula>"NÃO"</formula>
    </cfRule>
    <cfRule type="cellIs" dxfId="153" priority="243" operator="equal">
      <formula>"SIM"</formula>
    </cfRule>
  </conditionalFormatting>
  <conditionalFormatting sqref="BJ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37" operator="equal">
      <formula>"OPORTUNIDADE"</formula>
    </cfRule>
  </conditionalFormatting>
  <conditionalFormatting sqref="X76:X77">
    <cfRule type="cellIs" dxfId="151" priority="235" operator="equal">
      <formula>"NÃO"</formula>
    </cfRule>
    <cfRule type="cellIs" dxfId="150" priority="236" operator="equal">
      <formula>"SIM"</formula>
    </cfRule>
  </conditionalFormatting>
  <conditionalFormatting sqref="BO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22">
      <iconSet showValue="0">
        <cfvo type="percent" val="0"/>
        <cfvo type="num" val="1"/>
        <cfvo type="num" val="1" gte="0"/>
      </iconSet>
    </cfRule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4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7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7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 BO250:BO251 BO261 BO259">
    <cfRule type="iconSet" priority="6361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3 BJ259">
    <cfRule type="iconSet" priority="63638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71">
      <iconSet showValue="0">
        <cfvo type="percent" val="0"/>
        <cfvo type="num" val="1"/>
        <cfvo type="num" val="1" gte="0"/>
      </iconSet>
    </cfRule>
    <cfRule type="iconSet" priority="63672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7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81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1513</v>
      </c>
      <c r="C4" s="159" t="s">
        <v>1514</v>
      </c>
      <c r="D4" s="159" t="s">
        <v>1515</v>
      </c>
      <c r="E4" s="159" t="s">
        <v>1516</v>
      </c>
      <c r="F4" s="159" t="s">
        <v>4</v>
      </c>
      <c r="G4" s="159" t="s">
        <v>1517</v>
      </c>
    </row>
    <row r="5" spans="2:7">
      <c r="B5" s="160" t="s">
        <v>1518</v>
      </c>
      <c r="C5" s="160">
        <v>257068</v>
      </c>
      <c r="D5" s="160" t="s">
        <v>1519</v>
      </c>
      <c r="E5" s="160" t="s">
        <v>1520</v>
      </c>
      <c r="F5" s="160" t="s">
        <v>1520</v>
      </c>
      <c r="G5" s="161">
        <v>46296</v>
      </c>
    </row>
    <row r="6" spans="2:7">
      <c r="B6" s="160" t="s">
        <v>1521</v>
      </c>
      <c r="C6" s="160" t="s">
        <v>624</v>
      </c>
      <c r="D6" s="160" t="s">
        <v>624</v>
      </c>
      <c r="E6" s="160" t="s">
        <v>624</v>
      </c>
      <c r="F6" s="160" t="s">
        <v>1522</v>
      </c>
      <c r="G6" s="161" t="s">
        <v>624</v>
      </c>
    </row>
    <row r="7" spans="2:7">
      <c r="B7" s="160" t="s">
        <v>1523</v>
      </c>
      <c r="C7" s="160">
        <v>257472</v>
      </c>
      <c r="D7" s="160" t="s">
        <v>1524</v>
      </c>
      <c r="E7" s="160" t="s">
        <v>1525</v>
      </c>
      <c r="F7" s="160" t="s">
        <v>1525</v>
      </c>
      <c r="G7" s="161">
        <v>45992</v>
      </c>
    </row>
    <row r="8" spans="2:7">
      <c r="B8" s="160" t="s">
        <v>1526</v>
      </c>
      <c r="C8" s="160">
        <v>260307</v>
      </c>
      <c r="D8" s="160" t="s">
        <v>1527</v>
      </c>
      <c r="E8" s="160" t="s">
        <v>1528</v>
      </c>
      <c r="F8" s="160" t="s">
        <v>1525</v>
      </c>
      <c r="G8" s="161">
        <v>46082</v>
      </c>
    </row>
    <row r="9" spans="2:7">
      <c r="B9" s="160" t="s">
        <v>1529</v>
      </c>
      <c r="C9" s="160">
        <v>333033</v>
      </c>
      <c r="D9" s="160" t="s">
        <v>1530</v>
      </c>
      <c r="E9" s="160" t="s">
        <v>1522</v>
      </c>
      <c r="F9" s="160" t="s">
        <v>1531</v>
      </c>
      <c r="G9" s="160" t="s">
        <v>624</v>
      </c>
    </row>
    <row r="10" spans="2:7">
      <c r="B10" s="160" t="s">
        <v>1532</v>
      </c>
      <c r="C10" s="160">
        <v>263576</v>
      </c>
      <c r="D10" s="160" t="s">
        <v>1533</v>
      </c>
      <c r="E10" s="160" t="s">
        <v>1522</v>
      </c>
      <c r="F10" s="160" t="s">
        <v>1522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1535</v>
      </c>
      <c r="E3" s="198" t="s">
        <v>1536</v>
      </c>
      <c r="F3" s="198" t="s">
        <v>1537</v>
      </c>
      <c r="G3" s="198" t="s">
        <v>1538</v>
      </c>
      <c r="H3" s="198" t="s">
        <v>1539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1543</v>
      </c>
      <c r="V1" s="264"/>
      <c r="W1" s="264"/>
    </row>
    <row r="2" spans="1:23" ht="15" customHeight="1">
      <c r="A2" s="87" t="s">
        <v>1544</v>
      </c>
      <c r="B2" s="87" t="s">
        <v>1545</v>
      </c>
      <c r="C2" s="87" t="s">
        <v>442</v>
      </c>
      <c r="D2" s="88" t="s">
        <v>1012</v>
      </c>
      <c r="E2" s="88" t="s">
        <v>4</v>
      </c>
      <c r="F2" s="88" t="s">
        <v>1546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Oportunidade</v>
      </c>
      <c r="C271" s="146" t="str">
        <f>IF(SP_NORTE!Y271="","*",SP_NORTE!Y271)</f>
        <v>*</v>
      </c>
      <c r="D271" s="138" t="str">
        <f>IF(SP_NORTE!R271="","*",SP_NORTE!R271)</f>
        <v>SP NORTE</v>
      </c>
      <c r="E271" s="138" t="str">
        <f>IF(SP_NORTE!S271="","*",SP_NORTE!S271)</f>
        <v>ZRX-ZTI</v>
      </c>
      <c r="F271" s="145">
        <f>IF(SP_NORTE!B271="","*",SP_NORTE!B271)</f>
        <v>46072</v>
      </c>
      <c r="G271" s="145" t="str">
        <f>IF(SP_NORTE!D271="","*",SP_NORTE!D271)</f>
        <v>V83</v>
      </c>
      <c r="H271" s="145" t="str">
        <f>IF(SP_NORTE!E271="","*",SP_NORTE!E271)</f>
        <v>MECANIZAÇÃO - SOCADORA</v>
      </c>
      <c r="I271" s="145" t="str">
        <f>IF(SP_NORTE!G271="","*",SP_NORTE!G271)</f>
        <v>ZIQ1752</v>
      </c>
      <c r="J271" s="145" t="str">
        <f>IF(SP_NORTE!H271="","*",SP_NORTE!H271)</f>
        <v>ZIQ1752</v>
      </c>
      <c r="K271" s="138" t="str">
        <f>IF(SP_NORTE!L271="","*",SP_NORTE!L271)</f>
        <v>ZRQ</v>
      </c>
      <c r="L271" s="138" t="str">
        <f>IF(SP_NORTE!M271="","*",SP_NORTE!M271)</f>
        <v>ZRQ1/ZRQ1381</v>
      </c>
      <c r="M271" s="139">
        <f>IF(SP_NORTE!I271="","*",SP_NORTE!I271)</f>
        <v>70</v>
      </c>
      <c r="N271" s="144">
        <f>IF(SP_NORTE!J271="","*",SP_NORTE!J271)</f>
        <v>135</v>
      </c>
      <c r="O271" s="144">
        <f>IF(SP_NORTE!K271="","*",SP_NORTE!K271)</f>
        <v>136</v>
      </c>
      <c r="P271" s="143">
        <f>IF(SP_NORTE!N271="","*",SP_NORTE!N271)</f>
        <v>0.35416666666666669</v>
      </c>
      <c r="Q271" s="143">
        <f>IF(SP_NORTE!O271="","*",SP_NORTE!O271)</f>
        <v>6.25E-2</v>
      </c>
      <c r="R271" s="145" t="str">
        <f>IF(SP_NORTE!P271="","*",CONCATENATE(SP_NORTE!P271," ",SP_NORTE!Q271))</f>
        <v>360 M</v>
      </c>
      <c r="S271" s="145" t="str">
        <f>IF(SP_NORTE!U271="","*",SP_NORTE!U271)</f>
        <v>Antonioni</v>
      </c>
      <c r="T271" s="145" t="str">
        <f>IF(SP_NORTE!V271="","*",SP_NORTE!V271)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998</v>
      </c>
      <c r="D2" s="76" t="s">
        <v>1000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>
        <f>IF(SP_NORTE!B271="","*",SP_NORTE!B271)</f>
        <v>46072</v>
      </c>
      <c r="D247" s="94" t="str">
        <f>IF(SP_NORTE!D271="","*",SP_NORTE!D271)</f>
        <v>V83</v>
      </c>
      <c r="E247" s="94" t="str">
        <f>IF(SP_NORTE!G271="","*",SP_NORTE!G271)</f>
        <v>ZIQ1752</v>
      </c>
      <c r="F247" s="100" t="str">
        <f>IF(SP_NORTE!L271="","*",SP_NORTE!L271)</f>
        <v>ZRQ</v>
      </c>
      <c r="G247" s="95" t="str">
        <f>IF(SP_NORTE!H271="","*",SP_NORTE!H271)</f>
        <v>ZIQ1752</v>
      </c>
      <c r="H247" s="95" t="str">
        <f>IF(SP_NORTE!AA271="","*",SP_NORTE!AA271)</f>
        <v>FIXO</v>
      </c>
      <c r="I247" s="95" t="str">
        <f>IF(SP_NORTE!AB271="","*",SP_NORTE!AB271)</f>
        <v>*</v>
      </c>
      <c r="J247" s="96">
        <f>IF(SP_NORTE!Z271="","*",SP_NORTE!Z271)</f>
        <v>1</v>
      </c>
      <c r="K247" s="97">
        <f>IF(SP_NORTE!AC271="","*",SP_NORTE!AC271)</f>
        <v>0.29166666666666669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1556</v>
      </c>
    </row>
    <row r="8" spans="1:73">
      <c r="BT8" s="215"/>
    </row>
    <row r="9" spans="1:73" ht="117.75">
      <c r="BS9" s="213"/>
      <c r="BT9" s="222" t="s">
        <v>1557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1558</v>
      </c>
      <c r="D5" s="266"/>
      <c r="E5" s="266"/>
      <c r="F5" s="266"/>
      <c r="G5" s="266"/>
      <c r="H5" s="266"/>
      <c r="I5" s="266"/>
      <c r="J5" s="267"/>
      <c r="K5" s="268" t="s">
        <v>1559</v>
      </c>
      <c r="L5" s="269"/>
      <c r="M5" s="269"/>
      <c r="N5" s="269"/>
      <c r="O5" s="270" t="s">
        <v>1560</v>
      </c>
      <c r="P5" s="271"/>
    </row>
    <row r="6" spans="1:16" s="74" customFormat="1" ht="15" customHeight="1">
      <c r="A6" s="66" t="s">
        <v>1546</v>
      </c>
      <c r="B6" s="75" t="s">
        <v>1545</v>
      </c>
      <c r="C6" s="76" t="s">
        <v>1012</v>
      </c>
      <c r="D6" s="77" t="s">
        <v>1013</v>
      </c>
      <c r="E6" s="76" t="s">
        <v>1561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1562</v>
      </c>
      <c r="M6" s="80" t="s">
        <v>642</v>
      </c>
      <c r="N6" s="81" t="s">
        <v>1007</v>
      </c>
      <c r="O6" s="156" t="s">
        <v>1050</v>
      </c>
      <c r="P6" s="132" t="s">
        <v>1563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Descanso do maquinista as 12hrs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Maquinista no local realizando os procedimentos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 xml:space="preserve"> TP pronta 09:20, previsão após Y46 11hrs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0</v>
      </c>
      <c r="P207" s="147" t="str">
        <f>IF($A$2=1,IF(SP_NORTE!BI258="","*",SP_NORTE!BI258),IF(SP_NORTE!BJ258="","*",SP_NORTE!BJ258))</f>
        <v xml:space="preserve">Não solicitou devido alteração na programação 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Tp pronto 09hrs, previsão após Y44 12:00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>
        <f>IF(SP_NORTE!B271="","*",SP_NORTE!B271)</f>
        <v>46072</v>
      </c>
      <c r="B219" s="83" t="str">
        <f>IF(SP_NORTE!W271="","*",SP_NORTE!W271)</f>
        <v>Oportunidade</v>
      </c>
      <c r="C219" s="83" t="str">
        <f>IF(SP_NORTE!R271="","*",SP_NORTE!R271)</f>
        <v>SP NORTE</v>
      </c>
      <c r="D219" s="83" t="str">
        <f>IF(SP_NORTE!S271="","*",SP_NORTE!S271)</f>
        <v>ZRX-ZTI</v>
      </c>
      <c r="E219" s="83" t="str">
        <f>IF(SP_NORTE!D271="","*",SP_NORTE!D271)</f>
        <v>V83</v>
      </c>
      <c r="F219" s="83" t="str">
        <f>IF(SP_NORTE!G271="","*",SP_NORTE!G271)</f>
        <v>ZIQ1752</v>
      </c>
      <c r="G219" s="83" t="str">
        <f>IF(SP_NORTE!L271="","*",SP_NORTE!L271)</f>
        <v>ZRQ</v>
      </c>
      <c r="H219" s="116">
        <f>IF(SP_NORTE!J271="","*",SP_NORTE!J271)</f>
        <v>135</v>
      </c>
      <c r="I219" s="113">
        <f>IF(SP_NORTE!N271="","*",SP_NORTE!N271)</f>
        <v>0.35416666666666669</v>
      </c>
      <c r="J219" s="113">
        <f>IF(SP_NORTE!O271="","*",SP_NORTE!O271)</f>
        <v>6.25E-2</v>
      </c>
      <c r="K219" s="83" t="str">
        <f>IF(SP_NORTE!AJ271="","*",SP_NORTE!AJ271)</f>
        <v>ZIQ1752</v>
      </c>
      <c r="L219" s="83" t="str">
        <f>IF(SP_NORTE!AL271="","*",SP_NORTE!AL271)</f>
        <v>ZRQ</v>
      </c>
      <c r="M219" s="83">
        <f>IF(SP_NORTE!AO271="","*",SP_NORTE!AO271)</f>
        <v>135</v>
      </c>
      <c r="N219" s="83" t="str">
        <f>IF(SP_NORTE!AL271="","*",SP_NORTE!AL271)</f>
        <v>ZRQ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2026-02-18T14:18:18Z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