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937" documentId="120_S{118792C3-22EF-5104-A093-F22BFE3913F3}" xr6:coauthVersionLast="47" xr6:coauthVersionMax="47" xr10:uidLastSave="{ECC30071-18C7-4AE7-9D87-D0B21CF3733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6" i="1" l="1" a="1"/>
  <c r="N216" i="1" s="1"/>
  <c r="M216" i="1" a="1"/>
  <c r="M216" i="1" s="1"/>
  <c r="Q212" i="1"/>
  <c r="N212" i="1" a="1"/>
  <c r="N212" i="1" s="1"/>
  <c r="M212" i="1" a="1"/>
  <c r="M212" i="1" s="1"/>
  <c r="N211" i="1" a="1"/>
  <c r="N211" i="1" s="1"/>
  <c r="M211" i="1" a="1"/>
  <c r="M211" i="1" s="1"/>
  <c r="N222" i="1" a="1"/>
  <c r="N222" i="1" s="1"/>
  <c r="M222" i="1" a="1"/>
  <c r="M222" i="1" s="1"/>
  <c r="N221" i="1" a="1"/>
  <c r="N221" i="1" s="1"/>
  <c r="M221" i="1" a="1"/>
  <c r="M221" i="1" s="1"/>
  <c r="H215" i="1" a="1"/>
  <c r="H215" i="1" s="1"/>
  <c r="H214" i="1" a="1"/>
  <c r="H214" i="1" s="1"/>
  <c r="N213" i="1" a="1"/>
  <c r="N213" i="1" s="1"/>
  <c r="M213" i="1" a="1"/>
  <c r="M213" i="1" s="1"/>
  <c r="N209" i="1" a="1"/>
  <c r="N209" i="1" s="1"/>
  <c r="M209" i="1" a="1"/>
  <c r="M209" i="1" s="1"/>
  <c r="N208" i="1" a="1"/>
  <c r="N208" i="1" s="1"/>
  <c r="M208" i="1" a="1"/>
  <c r="M208" i="1" s="1"/>
  <c r="N210" i="1" a="1"/>
  <c r="N210" i="1" s="1"/>
  <c r="M210" i="1" a="1"/>
  <c r="M210" i="1" s="1"/>
  <c r="BT204" i="1"/>
  <c r="BT203" i="1"/>
  <c r="BT200" i="1"/>
  <c r="BT191" i="1"/>
  <c r="M190" i="1" a="1"/>
  <c r="M190" i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BB204" i="1"/>
  <c r="U204" i="1" a="1"/>
  <c r="U204" i="1" s="1"/>
  <c r="T204" i="1" a="1"/>
  <c r="T204" i="1" s="1"/>
  <c r="E201" i="11" s="1"/>
  <c r="S204" i="1" a="1"/>
  <c r="S204" i="1" s="1"/>
  <c r="D201" i="1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K204" i="11"/>
  <c r="K205" i="11"/>
  <c r="K206" i="11"/>
  <c r="K207" i="11"/>
  <c r="K208" i="11"/>
  <c r="K209" i="11"/>
  <c r="K210" i="11"/>
  <c r="M214" i="1" a="1"/>
  <c r="M214" i="1" s="1"/>
  <c r="K211" i="11" s="1"/>
  <c r="M215" i="1" a="1"/>
  <c r="M215" i="1" s="1"/>
  <c r="K212" i="11" s="1"/>
  <c r="K213" i="1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K219" i="1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N214" i="1" a="1"/>
  <c r="N214" i="1" s="1"/>
  <c r="L211" i="11" s="1"/>
  <c r="N215" i="1" a="1"/>
  <c r="N215" i="1" s="1"/>
  <c r="L212" i="11" s="1"/>
  <c r="L213" i="1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L218" i="11"/>
  <c r="L219" i="1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08" i="11" s="1"/>
  <c r="R212" i="1"/>
  <c r="R209" i="11" s="1"/>
  <c r="R213" i="1"/>
  <c r="R214" i="1"/>
  <c r="R215" i="1"/>
  <c r="R216" i="1"/>
  <c r="R217" i="1"/>
  <c r="R218" i="1"/>
  <c r="R219" i="1"/>
  <c r="R220" i="1"/>
  <c r="R221" i="1"/>
  <c r="R218" i="11" s="1"/>
  <c r="R222" i="1"/>
  <c r="R219" i="11" s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N201" i="10" s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N190" i="10" s="1"/>
  <c r="AM190" i="1"/>
  <c r="L191" i="10" s="1"/>
  <c r="AN190" i="1"/>
  <c r="AM200" i="1"/>
  <c r="N198" i="10" s="1"/>
  <c r="AM196" i="1"/>
  <c r="AN196" i="1"/>
  <c r="AM195" i="1"/>
  <c r="N194" i="10" s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L200" i="10"/>
  <c r="N200" i="10"/>
  <c r="L199" i="10"/>
  <c r="N199" i="10"/>
  <c r="L198" i="10"/>
  <c r="L197" i="10"/>
  <c r="N197" i="10"/>
  <c r="L196" i="10"/>
  <c r="N196" i="10"/>
  <c r="L193" i="10"/>
  <c r="N193" i="10"/>
  <c r="N191" i="10"/>
  <c r="L188" i="10"/>
  <c r="N188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90" i="10" l="1"/>
  <c r="L194" i="10"/>
  <c r="N231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<sst xmlns="http://schemas.openxmlformats.org/spreadsheetml/2006/main" count="7069" uniqueCount="1511">
  <si>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</si>
  <si>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</si>
  <si>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</si>
  <si>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</si>
  <si>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</si>
  <si>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</si>
  <si>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</si>
  <si>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</si>
  <si>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</si>
  <si>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</si>
  <si>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</si>
  <si>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</si>
  <si>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</si>
  <si>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</si>
  <si>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</si>
  <si>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</si>
  <si>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</si>
  <si>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</si>
  <si>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</si>
  <si>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</si>
  <si>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</si>
  <si>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</si>
  <si>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</si>
  <si>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</si>
  <si>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</si>
  <si>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</si>
  <si>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</si>
  <si>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</si>
  <si>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</si>
  <si>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</si>
  <si>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</si>
  <si>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</si>
  <si>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</si>
  <si>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</si>
  <si>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</si>
  <si>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</si>
  <si>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</si>
  <si>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</si>
  <si>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</si>
  <si>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</si>
  <si>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</si>
  <si>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</si>
  <si>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</si>
  <si>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</si>
  <si>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</si>
  <si>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</si>
  <si>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</si>
  <si>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</si>
  <si>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</si>
  <si>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</si>
  <si>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</si>
  <si>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</si>
  <si>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</si>
  <si>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</si>
  <si>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</si>
  <si>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</si>
  <si>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</si>
  <si>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</si>
  <si>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</si>
  <si>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</si>
  <si>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</si>
  <si>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</si>
  <si>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</si>
  <si>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</si>
  <si>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</si>
  <si>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</si>
  <si>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</si>
  <si>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</si>
  <si>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</si>
  <si>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</si>
  <si>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</si>
  <si>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</si>
  <si>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</si>
  <si>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</si>
  <si>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</si>
  <si>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</si>
  <si>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</si>
  <si>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</si>
  <si>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</si>
  <si>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</si>
  <si>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</si>
  <si>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</si>
  <si>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</si>
  <si>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</si>
  <si>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</si>
  <si>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</si>
  <si>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</si>
  <si>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</si>
  <si>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</si>
  <si>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</si>
  <si>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</si>
  <si>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</si>
  <si>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</si>
  <si>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</si>
  <si>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</si>
  <si>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</si>
  <si>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</si>
  <si>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</si>
  <si>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</si>
  <si>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</si>
  <si>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</si>
  <si>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</si>
  <si>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</si>
  <si>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</si>
  <si>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</si>
  <si>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</si>
  <si>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</si>
  <si>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</si>
  <si>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</si>
  <si>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</si>
  <si>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</si>
  <si>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</si>
  <si>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</si>
  <si>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</si>
  <si>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</si>
  <si>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</si>
  <si>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</si>
  <si>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</si>
  <si>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</si>
  <si>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</si>
  <si>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</si>
  <si>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</si>
  <si>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</si>
  <si>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</si>
  <si>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</si>
  <si>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</si>
  <si>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</si>
  <si>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</si>
  <si>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</si>
  <si>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</si>
  <si>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</si>
  <si>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</si>
  <si>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</si>
  <si>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</si>
  <si>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</si>
  <si>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</si>
  <si>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</si>
  <si>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</si>
  <si>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</si>
  <si>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</si>
  <si>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</si>
  <si>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</si>
  <si>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</si>
  <si>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</si>
  <si>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</si>
  <si>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</si>
  <si>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</si>
  <si>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</si>
  <si>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</si>
  <si>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</si>
  <si>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</si>
  <si>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</si>
  <si>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</si>
  <si>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</si>
  <si>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</si>
  <si>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</si>
  <si>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</si>
  <si>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</si>
  <si>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</si>
  <si>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</si>
  <si>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</si>
  <si>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</si>
  <si>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</si>
  <si>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</si>
  <si>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</si>
  <si>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</si>
  <si>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</si>
  <si>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</si>
  <si>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</si>
  <si>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</si>
  <si>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</si>
  <si>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</si>
  <si>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</si>
  <si>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</si>
  <si>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</si>
  <si>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</si>
  <si>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</si>
  <si>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</si>
  <si>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</si>
  <si>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</si>
  <si>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</si>
  <si>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</si>
  <si>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</si>
  <si>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</si>
  <si>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</si>
  <si>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</si>
  <si>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</si>
  <si>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</si>
  <si>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</si>
  <si>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</si>
  <si>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</si>
  <si>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</si>
  <si>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</si>
  <si>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</si>
  <si>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</si>
  <si>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</si>
  <si>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</si>
  <si>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</si>
  <si>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</si>
  <si>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</si>
  <si>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</si>
  <si>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</si>
  <si>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</si>
  <si>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</si>
  <si>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</si>
  <si>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</si>
  <si>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</si>
  <si>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</si>
  <si>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</si>
  <si>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</si>
  <si>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</si>
  <si>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</si>
  <si>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</si>
  <si>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</si>
  <si>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</si>
  <si>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</si>
  <si>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</si>
  <si>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</si>
  <si>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</si>
  <si>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</si>
  <si>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</si>
  <si>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</si>
  <si>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</si>
  <si>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</si>
  <si>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</si>
  <si>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</si>
  <si>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</si>
  <si>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</si>
  <si>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</si>
  <si>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</si>
  <si>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</si>
  <si>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</si>
  <si>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</si>
  <si>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</si>
  <si>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</si>
  <si>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</si>
  <si>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</si>
  <si>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</si>
  <si>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</si>
  <si>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</si>
  <si>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</si>
  <si>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</si>
  <si>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</si>
  <si>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</si>
  <si>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</si>
  <si>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</si>
  <si>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</si>
  <si>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</si>
  <si>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</si>
  <si>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</si>
  <si>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</si>
  <si>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</si>
  <si>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</si>
  <si>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</si>
  <si>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</si>
  <si>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</si>
  <si>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</si>
  <si>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</si>
  <si>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</si>
  <si>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</si>
  <si>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</si>
  <si>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</si>
  <si>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</si>
  <si>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</si>
  <si>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</si>
  <si>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</si>
  <si>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</si>
  <si>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</si>
  <si>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</si>
  <si>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</si>
  <si>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</si>
  <si>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</si>
  <si>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</si>
  <si>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</si>
  <si>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</si>
  <si>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</si>
  <si>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</si>
  <si>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</si>
  <si>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</si>
  <si>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</si>
  <si>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</si>
  <si>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</si>
  <si>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</si>
  <si>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</si>
  <si>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</si>
  <si>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</si>
  <si>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</si>
  <si>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</si>
  <si>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</si>
  <si>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</si>
  <si>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</si>
  <si>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</si>
  <si>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</si>
  <si>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</si>
  <si>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</si>
  <si>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</si>
  <si>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</si>
  <si>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</si>
  <si>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</si>
  <si>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</si>
  <si>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</si>
  <si>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</si>
  <si>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</si>
  <si>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</si>
  <si>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</si>
  <si>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</si>
  <si>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</si>
  <si>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</si>
  <si>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</si>
  <si>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</si>
  <si>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</si>
  <si>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</si>
  <si>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</si>
  <si>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</si>
  <si>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</si>
  <si>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</si>
  <si>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</si>
  <si>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</si>
  <si>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</si>
  <si>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</si>
  <si>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</si>
  <si>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</si>
  <si>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</si>
  <si>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</si>
  <si>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</si>
  <si>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</si>
  <si>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</si>
  <si>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</si>
  <si>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</si>
  <si>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</si>
  <si>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</si>
  <si>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</si>
  <si>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</si>
  <si>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</si>
  <si>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</si>
  <si>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</si>
  <si>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</si>
  <si>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</si>
  <si>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</si>
  <si>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</si>
  <si>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</si>
  <si>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</si>
  <si>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</si>
  <si>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</si>
  <si>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</si>
  <si>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</si>
  <si>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</si>
  <si>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</si>
  <si>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</si>
  <si>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</si>
  <si>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</si>
  <si>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</si>
  <si>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</si>
  <si>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</si>
  <si>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</si>
  <si>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</si>
  <si>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</si>
  <si>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</si>
  <si>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</si>
  <si>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</si>
  <si>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</si>
  <si>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</si>
  <si>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</si>
  <si>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</si>
  <si>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</si>
  <si>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</si>
  <si>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</si>
  <si>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</si>
  <si>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</si>
  <si>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</si>
  <si>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</si>
  <si>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</si>
  <si>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</si>
  <si>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</si>
  <si>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</si>
  <si>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</si>
  <si>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</si>
  <si>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</si>
  <si>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</si>
  <si>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</si>
  <si>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</si>
  <si>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</si>
  <si>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</si>
  <si>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</si>
  <si>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</si>
  <si>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</si>
  <si>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</si>
  <si>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</si>
  <si>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</si>
  <si>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</si>
  <si>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</si>
  <si>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</si>
  <si>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</si>
  <si>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</si>
  <si>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</si>
  <si>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</si>
  <si>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</si>
  <si>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</si>
  <si>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</si>
  <si>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</si>
  <si>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</si>
  <si>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</si>
  <si>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</si>
  <si>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</si>
  <si>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</si>
  <si>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</si>
  <si>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</si>
  <si>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</si>
  <si>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</si>
  <si>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</si>
  <si>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</si>
  <si>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</si>
  <si>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</si>
  <si>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</si>
  <si>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</si>
  <si>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</si>
  <si>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</si>
  <si>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</si>
  <si>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</si>
  <si>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</si>
  <si>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</si>
  <si>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</si>
  <si>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</si>
  <si>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</si>
  <si>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</si>
  <si>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</si>
  <si>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</si>
  <si>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</si>
  <si>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</si>
  <si>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</si>
  <si>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</si>
  <si>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</si>
  <si>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</si>
  <si>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</si>
  <si>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</si>
  <si>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</si>
  <si>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</si>
  <si>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</si>
  <si>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</si>
  <si>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</si>
  <si>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</si>
  <si>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</si>
  <si>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</si>
  <si>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</si>
  <si>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</si>
  <si>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</si>
  <si>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</si>
  <si>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</si>
  <si>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</si>
  <si>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</si>
  <si>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</si>
  <si>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</si>
  <si>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</si>
  <si>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</si>
  <si>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</si>
  <si>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</si>
  <si>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</si>
  <si>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</si>
  <si>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</si>
  <si>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</si>
  <si>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</si>
  <si>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</si>
  <si>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</si>
  <si>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</si>
  <si>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</si>
  <si>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</si>
  <si>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</si>
  <si>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</si>
  <si>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</si>
  <si>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</si>
  <si>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</si>
  <si>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</si>
  <si>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</si>
  <si>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</si>
  <si>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</si>
  <si>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</si>
  <si>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</si>
  <si>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</si>
  <si>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</si>
  <si>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</si>
  <si>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</si>
  <si>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</si>
  <si>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</si>
  <si>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</si>
  <si>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</si>
  <si>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</si>
  <si>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</si>
  <si>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</si>
  <si>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</si>
  <si>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</si>
  <si>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</si>
  <si>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</si>
  <si>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</si>
  <si>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</si>
  <si>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</si>
  <si>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</si>
  <si>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</si>
  <si>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</si>
  <si>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</si>
  <si>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</si>
  <si>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</si>
  <si>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</si>
  <si>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</si>
  <si>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</si>
  <si>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</si>
  <si>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</si>
  <si>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</si>
  <si>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</si>
  <si>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</si>
  <si>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</si>
  <si>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</si>
  <si>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</si>
  <si>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</si>
  <si>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</si>
  <si>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</si>
  <si>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</si>
  <si>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</si>
  <si>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</si>
  <si>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</si>
  <si>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</si>
  <si>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</si>
  <si>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</si>
  <si>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</si>
  <si>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</si>
  <si>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</si>
  <si>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</si>
  <si>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</si>
  <si>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</si>
  <si>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</si>
  <si>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</si>
  <si>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</si>
  <si>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</si>
  <si>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</si>
  <si>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</si>
  <si>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</si>
  <si>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</si>
  <si>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</si>
  <si>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</si>
  <si>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</si>
  <si>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</si>
  <si>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</si>
  <si>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</si>
  <si>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</si>
  <si>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</si>
  <si>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</si>
  <si>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</si>
  <si>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</si>
  <si>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</si>
  <si>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</si>
  <si>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</si>
  <si>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</si>
  <si>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</si>
  <si>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</si>
  <si>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</si>
  <si>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</si>
  <si>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</si>
  <si>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</si>
  <si>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</si>
  <si>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</si>
  <si>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</si>
  <si>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</si>
  <si>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</si>
  <si>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</si>
  <si>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</si>
  <si>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</si>
  <si>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</si>
  <si>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</si>
  <si>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</si>
  <si>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</si>
  <si>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</si>
  <si>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</si>
  <si>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</si>
  <si>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</si>
  <si>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</si>
  <si>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</si>
  <si>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</si>
  <si>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</si>
  <si>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</si>
  <si>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</si>
  <si>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</si>
  <si>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</si>
  <si>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</si>
  <si>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</si>
  <si>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</si>
  <si>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</si>
  <si>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</si>
  <si>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</si>
  <si>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</si>
  <si>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</si>
  <si>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</si>
  <si>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</si>
  <si>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</si>
  <si>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</si>
  <si>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</si>
  <si>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</si>
  <si>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</si>
  <si>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</si>
  <si>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</si>
  <si>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</si>
  <si>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</si>
  <si>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</si>
  <si>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</si>
  <si>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</si>
  <si>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</si>
  <si>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</si>
  <si>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</si>
  <si>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</si>
  <si>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</si>
  <si>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</si>
  <si>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</si>
  <si>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</si>
  <si>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</si>
  <si>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</si>
  <si>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</si>
  <si>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</si>
  <si>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</si>
  <si>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</si>
  <si>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</si>
  <si>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</si>
  <si>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</si>
  <si>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</si>
  <si>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</si>
  <si>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</si>
  <si>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</si>
  <si>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</si>
  <si>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</si>
  <si>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</si>
  <si>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</si>
  <si>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</si>
  <si>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</si>
  <si>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</si>
  <si>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</si>
  <si>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</si>
  <si>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</si>
  <si>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</si>
  <si>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</si>
  <si>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</si>
  <si>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</si>
  <si>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</si>
  <si>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</si>
  <si>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</si>
  <si>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</si>
  <si>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</si>
  <si>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</si>
  <si>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</si>
  <si>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</si>
  <si>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</si>
  <si>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</si>
  <si>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</si>
  <si>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</si>
  <si>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</si>
  <si>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</si>
  <si>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</si>
  <si>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</si>
  <si>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</si>
  <si>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</si>
  <si>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</si>
  <si>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</si>
  <si>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</si>
  <si>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</si>
  <si>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</si>
  <si>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</si>
  <si>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</si>
  <si>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</si>
  <si>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</si>
  <si>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</si>
  <si>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</si>
  <si>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</si>
  <si>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</si>
  <si>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</si>
  <si>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</si>
  <si>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</si>
  <si>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</si>
  <si>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</si>
  <si>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</si>
  <si>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</si>
  <si>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</si>
  <si>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</si>
  <si>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</si>
  <si>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</si>
  <si>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</si>
  <si>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</si>
  <si>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</si>
  <si>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</si>
  <si>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</si>
  <si>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</si>
  <si>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</si>
  <si>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</si>
  <si>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</si>
  <si>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</si>
  <si>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</si>
  <si>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</si>
  <si>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</si>
  <si>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</si>
  <si>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</si>
  <si>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</si>
  <si>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</si>
  <si>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</si>
  <si>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</si>
  <si>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</si>
  <si>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</si>
  <si>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</si>
  <si>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</si>
  <si>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</si>
  <si>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</si>
  <si>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</si>
  <si>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</si>
  <si>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</si>
  <si>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</si>
  <si>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</si>
  <si>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</si>
  <si>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</si>
  <si>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</si>
  <si>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</si>
  <si>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</si>
  <si>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</si>
  <si>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</si>
  <si>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</si>
  <si>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</si>
  <si>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</si>
  <si>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</si>
  <si>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</si>
  <si>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</si>
  <si>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</si>
  <si>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</si>
  <si>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</si>
  <si>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</si>
  <si>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</si>
  <si>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</si>
  <si>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</si>
  <si>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</si>
  <si>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</si>
  <si>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</si>
  <si>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</si>
  <si>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</si>
  <si>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</si>
  <si>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</si>
  <si>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</si>
  <si>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</si>
  <si>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</si>
  <si>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</si>
  <si>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</si>
  <si>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</si>
  <si>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</si>
  <si>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</si>
  <si>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</si>
  <si>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</si>
  <si>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</si>
  <si>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</si>
  <si>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</si>
  <si>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</si>
  <si>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</si>
  <si>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</si>
  <si>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</si>
  <si>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</si>
  <si>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</si>
  <si>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</si>
  <si>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</si>
  <si>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</si>
  <si>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</si>
  <si>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</si>
  <si>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</si>
  <si>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</si>
  <si>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</si>
  <si>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</si>
  <si>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</si>
  <si>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</si>
  <si>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</si>
  <si>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</si>
  <si>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</si>
  <si>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</si>
  <si>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</si>
  <si>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</si>
  <si>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</si>
  <si>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</si>
  <si>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</si>
  <si>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</si>
  <si>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</si>
  <si>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</si>
  <si>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</si>
  <si>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</si>
  <si>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</si>
  <si>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</si>
  <si>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</si>
  <si>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</si>
  <si>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</si>
  <si>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</si>
  <si>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</si>
  <si>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</si>
  <si>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</si>
  <si>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</si>
  <si>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</si>
  <si>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</si>
  <si>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</si>
  <si>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</si>
  <si>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</si>
  <si>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</si>
  <si>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</si>
  <si>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</si>
  <si>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</si>
  <si>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</si>
  <si>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</si>
  <si>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</si>
  <si>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</si>
  <si>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</si>
  <si>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</si>
  <si>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</si>
  <si>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</si>
  <si>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</si>
  <si>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</si>
  <si>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</si>
  <si>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</si>
  <si>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</si>
  <si>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</si>
  <si>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</si>
  <si>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</si>
  <si>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</si>
  <si>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</si>
  <si>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</si>
  <si>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</si>
  <si>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</si>
  <si>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</si>
  <si>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</si>
  <si>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</si>
  <si>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</si>
  <si>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</si>
  <si>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</si>
  <si>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</si>
  <si>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</si>
  <si>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</si>
  <si>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</si>
  <si>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</si>
  <si>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</si>
  <si>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</si>
  <si>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</si>
  <si>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</si>
  <si>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</si>
  <si>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</si>
  <si>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</si>
  <si>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</si>
  <si>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</si>
  <si>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</si>
  <si>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</si>
  <si>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</si>
  <si>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</si>
  <si>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</si>
  <si>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</si>
  <si>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</si>
  <si>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</si>
  <si>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</si>
  <si>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</si>
  <si>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</si>
  <si>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</si>
  <si>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</si>
  <si>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</si>
  <si>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</si>
  <si>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</si>
  <si>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</si>
  <si>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</si>
  <si>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</si>
  <si>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</si>
  <si>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</si>
  <si>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</si>
  <si>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</si>
  <si>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</si>
  <si>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</si>
  <si>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</si>
  <si>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</si>
  <si>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</si>
  <si>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</si>
  <si>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</si>
  <si>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</si>
  <si>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</si>
  <si>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</si>
  <si>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</si>
  <si>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</si>
  <si>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</si>
  <si>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</si>
  <si>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</si>
  <si>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</si>
  <si>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</si>
  <si>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</si>
  <si>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</si>
  <si>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</si>
  <si>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</si>
  <si>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</si>
  <si>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</si>
  <si>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</si>
  <si>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</si>
  <si>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</si>
  <si>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</si>
  <si>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</si>
  <si>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</si>
  <si>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</si>
  <si>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</si>
  <si>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</si>
  <si>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</si>
  <si>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</si>
  <si>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</si>
  <si>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</si>
  <si>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</si>
  <si>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</si>
  <si>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</si>
  <si>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</si>
  <si>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</si>
  <si>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</si>
  <si>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</si>
  <si>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</si>
  <si>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</si>
  <si>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</si>
  <si>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</si>
  <si>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</si>
  <si>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</si>
  <si>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</si>
  <si>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</si>
  <si>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</si>
  <si>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</si>
  <si>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</si>
  <si>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</si>
  <si>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</si>
  <si>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</si>
  <si>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</si>
  <si>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</si>
  <si>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</si>
  <si>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</si>
  <si>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</si>
  <si>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</si>
  <si>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</si>
  <si>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</si>
  <si>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</si>
  <si>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</si>
  <si>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</si>
  <si>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</si>
  <si>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</si>
  <si>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</si>
  <si>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</si>
  <si>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</si>
  <si>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</si>
  <si>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</si>
  <si>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</si>
  <si>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</si>
  <si>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</si>
  <si>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</si>
  <si>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</si>
  <si>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</si>
  <si>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</si>
  <si>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</si>
  <si>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</si>
  <si>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</si>
  <si>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</si>
  <si>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</si>
  <si>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</si>
  <si>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</si>
  <si>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</si>
  <si>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</si>
  <si>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</si>
  <si>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</si>
  <si>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</si>
  <si>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</si>
  <si>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</si>
  <si>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</si>
  <si>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</si>
  <si>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</si>
  <si>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</si>
  <si>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</si>
  <si>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</si>
  <si>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</si>
  <si>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</si>
  <si>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</si>
  <si>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</si>
  <si>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</si>
  <si>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</si>
  <si>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</si>
  <si>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</si>
  <si>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</si>
  <si>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</si>
  <si>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</si>
  <si>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</si>
  <si>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</si>
  <si>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</si>
  <si>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</si>
  <si>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</si>
  <si>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</si>
  <si>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</si>
  <si>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</si>
  <si>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</si>
  <si>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</si>
  <si>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</si>
  <si>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</si>
  <si>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</si>
  <si>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</si>
  <si>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</si>
  <si>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</si>
  <si>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</si>
  <si>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</si>
  <si>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</si>
  <si>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</si>
  <si>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</si>
  <si>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</si>
  <si>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</si>
  <si>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</si>
  <si>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</si>
  <si>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</si>
  <si>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</si>
  <si>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</si>
  <si>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</si>
  <si>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</si>
  <si>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</si>
  <si>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</si>
  <si>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</si>
  <si>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</si>
  <si>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</si>
  <si>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</si>
  <si>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</si>
  <si>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</si>
  <si>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</si>
  <si>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</si>
  <si>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</si>
  <si>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</si>
  <si>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</si>
  <si>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</si>
  <si>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</si>
  <si>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</si>
  <si>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</si>
  <si>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</si>
  <si>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</si>
  <si>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</si>
  <si>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</si>
  <si>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</si>
  <si>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</si>
  <si>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</si>
  <si>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</si>
  <si>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</si>
  <si>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</si>
  <si>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</si>
  <si>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</si>
  <si>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</si>
  <si>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</si>
  <si>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</si>
  <si>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</si>
  <si>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</si>
  <si>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</si>
  <si>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</si>
  <si>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</si>
  <si>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</si>
  <si>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</si>
  <si>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</si>
  <si>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</si>
  <si>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</si>
  <si>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</si>
  <si>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</si>
  <si>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</si>
  <si>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</si>
  <si>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</si>
  <si>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</si>
  <si>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</si>
  <si>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</si>
  <si>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</si>
  <si>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</si>
  <si>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</si>
  <si>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</si>
  <si>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</si>
  <si>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</si>
  <si>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</si>
  <si>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</si>
  <si>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</si>
  <si>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</si>
  <si>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</si>
  <si>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</si>
  <si>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</si>
  <si>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</si>
  <si>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</si>
  <si>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</si>
  <si>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</si>
  <si>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</si>
  <si>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</si>
  <si>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</si>
  <si>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</si>
  <si>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</si>
  <si>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</si>
  <si>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</si>
  <si>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</si>
  <si>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</si>
  <si>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</si>
  <si>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</si>
  <si>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</si>
  <si>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</si>
  <si>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</si>
  <si>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</si>
  <si>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</si>
  <si>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</si>
  <si>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</si>
  <si>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</si>
  <si>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</si>
  <si>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</si>
  <si>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</si>
  <si>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</si>
  <si>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</si>
  <si>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</si>
  <si>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</si>
  <si>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</si>
  <si>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</si>
  <si>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</si>
  <si>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</si>
  <si>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</si>
  <si>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</si>
  <si>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</si>
  <si>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</si>
  <si>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</si>
  <si>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</si>
  <si>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</si>
  <si>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</si>
  <si>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</si>
  <si>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</si>
  <si>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</si>
  <si>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</si>
  <si>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</si>
  <si>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</si>
  <si>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</si>
  <si>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</si>
  <si>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</si>
  <si>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</si>
  <si>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</si>
  <si>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</si>
  <si>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</si>
  <si>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</si>
  <si>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</si>
  <si>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</si>
  <si>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</si>
  <si>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</si>
  <si>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</si>
  <si>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</si>
  <si>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</si>
  <si>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</si>
  <si>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</si>
  <si>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</si>
  <si>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</si>
  <si>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</si>
  <si>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</si>
  <si>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</si>
  <si>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</si>
  <si>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</si>
  <si>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</si>
  <si>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</si>
  <si>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</si>
  <si>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</si>
  <si>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</si>
  <si>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</si>
  <si>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</si>
  <si>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</si>
  <si>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</si>
  <si>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</si>
  <si>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</si>
  <si>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</si>
  <si>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</si>
  <si>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</si>
  <si>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</si>
  <si>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</si>
  <si>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</si>
  <si>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</si>
  <si>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</si>
  <si>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</si>
  <si>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</si>
  <si>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</si>
  <si>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</si>
  <si>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</si>
  <si>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</si>
  <si>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</si>
  <si>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</si>
  <si>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</si>
  <si>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</si>
  <si>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</si>
  <si>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</si>
  <si>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</si>
  <si>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</si>
  <si>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</si>
  <si>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</si>
  <si>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</si>
  <si>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</si>
  <si>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</si>
  <si>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</si>
  <si>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</si>
  <si>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</si>
  <si>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</si>
  <si>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</si>
  <si>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</si>
  <si>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</si>
  <si>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</si>
  <si>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</si>
  <si>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</si>
  <si>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</si>
  <si>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</si>
  <si>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</si>
  <si>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</si>
  <si>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</si>
  <si>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</si>
  <si>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</si>
  <si>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</si>
  <si>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</si>
  <si>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</si>
  <si>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</si>
  <si>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</si>
  <si>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</si>
  <si>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</si>
  <si>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</si>
  <si>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</si>
  <si>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</si>
  <si>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</si>
  <si>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</si>
  <si>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</si>
  <si>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</si>
  <si>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</si>
  <si>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</si>
  <si>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</si>
  <si>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</si>
  <si>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</si>
  <si>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</si>
  <si>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</si>
  <si>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</si>
  <si>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</si>
  <si>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</si>
  <si>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</si>
  <si>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</si>
  <si>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</si>
  <si>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</si>
  <si>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</si>
  <si>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</si>
  <si>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</si>
  <si>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</si>
  <si>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</si>
  <si>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</si>
  <si>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</si>
  <si>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</si>
  <si>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</si>
  <si>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</si>
  <si>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</si>
  <si>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</si>
  <si>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</si>
  <si>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</si>
  <si>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</si>
  <si>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</si>
  <si>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</si>
  <si>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</si>
  <si>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</si>
  <si>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</si>
  <si>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</si>
  <si>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</si>
  <si>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</si>
  <si>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</si>
  <si>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</si>
  <si>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</si>
  <si>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</si>
  <si>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</si>
  <si>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</si>
  <si>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</si>
  <si>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</si>
  <si>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</si>
  <si>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</si>
  <si>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</si>
  <si>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</si>
  <si>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</si>
  <si>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</si>
  <si>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</si>
  <si>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</si>
  <si>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</si>
  <si>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</si>
  <si>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</si>
  <si>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</si>
  <si>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</si>
  <si>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</si>
  <si>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</si>
  <si>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</si>
  <si>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</si>
  <si>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</si>
  <si>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</si>
  <si>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</si>
  <si>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</si>
  <si>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</si>
  <si>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</si>
  <si>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</si>
  <si>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</si>
  <si>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</si>
  <si>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</si>
  <si>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</si>
  <si>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</si>
  <si>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</si>
  <si>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</si>
  <si>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</si>
  <si>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</si>
  <si>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</si>
  <si>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</si>
  <si>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</si>
  <si>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</si>
  <si>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</si>
  <si>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</si>
  <si>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</si>
  <si>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</si>
  <si>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</si>
  <si>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</si>
  <si>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</si>
  <si>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</si>
  <si>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</si>
  <si>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</si>
  <si>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</si>
  <si>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</si>
  <si>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</si>
  <si>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</si>
  <si>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</si>
  <si>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</si>
  <si>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</si>
  <si>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</si>
  <si>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</si>
  <si>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</si>
  <si>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</si>
  <si>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</si>
  <si>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</si>
  <si>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</si>
  <si>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</si>
  <si>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</si>
  <si>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</si>
  <si>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</si>
  <si>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</si>
  <si>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</si>
  <si>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</si>
  <si>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</si>
  <si>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</si>
  <si>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</si>
  <si>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</si>
  <si>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</si>
  <si>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</si>
  <si>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</si>
  <si>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</si>
  <si>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</si>
  <si>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</si>
  <si>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</si>
  <si>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</si>
  <si>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</si>
  <si>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</si>
  <si>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</si>
  <si>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</si>
  <si>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</si>
  <si>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</si>
  <si>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</si>
  <si>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</si>
  <si>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</si>
  <si>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</si>
  <si>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</si>
  <si>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</si>
  <si>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</si>
  <si>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</si>
  <si>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</si>
  <si>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</si>
  <si>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</si>
  <si>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</si>
  <si>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</si>
  <si>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</si>
  <si>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</si>
  <si>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</si>
  <si>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</si>
  <si>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</si>
  <si>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</si>
  <si>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</si>
  <si>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</si>
  <si>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</si>
  <si>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</si>
  <si>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</si>
  <si>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</si>
  <si>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</si>
  <si>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</si>
  <si>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</si>
  <si>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</si>
  <si>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</si>
  <si>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</si>
  <si>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</si>
  <si>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</si>
  <si>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</si>
  <si>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</si>
  <si>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</si>
  <si>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</si>
  <si>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</si>
  <si>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</si>
  <si>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</si>
  <si>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</si>
  <si>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</si>
  <si>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</si>
  <si>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</si>
  <si>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</si>
  <si>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</si>
  <si>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</si>
  <si>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</si>
  <si>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</si>
  <si>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</si>
  <si>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</si>
  <si>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</si>
  <si>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</si>
  <si>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</si>
  <si>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</si>
  <si>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</si>
  <si>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</si>
  <si>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</si>
  <si>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</si>
  <si>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</si>
  <si>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</si>
  <si>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</si>
  <si>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</si>
  <si>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</si>
  <si>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</si>
  <si>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</si>
  <si>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</si>
  <si>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</si>
  <si>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</si>
  <si>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</si>
  <si>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</si>
  <si>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</si>
  <si>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</si>
  <si>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</si>
  <si>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</si>
  <si>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</si>
  <si>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</si>
  <si>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</si>
  <si>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</si>
  <si>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</si>
  <si>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</si>
  <si>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</si>
  <si>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</si>
  <si>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</si>
  <si>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</si>
  <si>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</si>
  <si>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</si>
  <si>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</si>
  <si>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</si>
  <si>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</si>
  <si>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</si>
  <si>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</si>
  <si>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</si>
  <si>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</si>
  <si>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</si>
  <si>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</si>
  <si>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</si>
  <si>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</si>
  <si>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</si>
  <si>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</si>
  <si>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</si>
  <si>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</si>
  <si>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</si>
  <si>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</si>
  <si>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</si>
  <si>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</si>
  <si>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</si>
  <si>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</si>
  <si>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</si>
  <si>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</si>
  <si>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</si>
  <si>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</si>
  <si>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Em intervalo, iniciado às 11h55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</si>
  <si>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</si>
  <si>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</si>
  <si>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</si>
  <si>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</si>
  <si>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</si>
  <si>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</si>
  <si>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</si>
  <si>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</si>
  <si>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</si>
  <si>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</si>
  <si>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</si>
  <si>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</si>
  <si>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</si>
  <si>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</si>
  <si>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</si>
  <si>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</si>
  <si>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</si>
  <si>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realizando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</si>
  <si>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</si>
  <si>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</si>
  <si>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</si>
  <si>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</si>
  <si>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</si>
  <si>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</si>
  <si>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</si>
  <si>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ZJA-ZFN</t>
  </si>
  <si>
    <t>ZJAZFN</t>
  </si>
  <si>
    <t>Esmerilhadora - Segue à 16 km/h</t>
  </si>
  <si>
    <t>Execução de solda - Condicionado à temperatura</t>
  </si>
  <si>
    <t>9298/7683</t>
  </si>
  <si>
    <t>Antònio</t>
  </si>
  <si>
    <t>Edvan</t>
  </si>
  <si>
    <t>Alívio de tensão - Condicionado à temperatura</t>
  </si>
  <si>
    <t>Ednan</t>
  </si>
  <si>
    <t>Socaria mecanizada para retirada de restrição</t>
  </si>
  <si>
    <t>1 (Diego 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</si>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</sst>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G202" activePane="topRight" state="frozen"/>
      <selection pane="topRight" activeCell="Q218" sqref="Q2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1448</v>
      </c>
      <c r="BK187" s="19" t="s">
        <v>1449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1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1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/>
      <c r="AU189" s="166"/>
      <c r="AV189" s="166"/>
      <c r="AW189" s="15"/>
      <c r="AX189" s="15"/>
      <c r="AY189" s="12" t="str">
        <f t="shared" si="57"/>
        <v>ERRO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/>
      <c r="BN189" s="144"/>
      <c r="BO189" s="144"/>
      <c r="BP189" s="20"/>
      <c r="BQ189" s="13" t="e">
        <f t="shared" si="58"/>
        <v>#VALUE!</v>
      </c>
      <c r="BR189" s="21" t="e">
        <f t="shared" si="59"/>
        <v>#VALUE!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1458</v>
      </c>
      <c r="BK191" s="19" t="s">
        <v>1459</v>
      </c>
      <c r="BL191" s="17"/>
      <c r="BM191" s="144"/>
      <c r="BN191" s="144"/>
      <c r="BO191" s="144"/>
      <c r="BP191" s="19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/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1460</v>
      </c>
      <c r="BK192" s="18" t="s">
        <v>1460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1460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1461</v>
      </c>
      <c r="BK193" s="19" t="s">
        <v>1462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1462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1463</v>
      </c>
      <c r="BK195" s="19" t="s">
        <v>1464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1464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1465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1466</v>
      </c>
      <c r="BK196" s="19" t="s">
        <v>1467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1467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1468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1469</v>
      </c>
      <c r="BK197" s="20" t="s">
        <v>1470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1471</v>
      </c>
      <c r="BK199" s="18" t="s">
        <v>1472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1473</v>
      </c>
      <c r="BK200" s="19" t="s">
        <v>1474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1474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1475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1476</v>
      </c>
      <c r="BK203" s="19" t="s">
        <v>1477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1477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1478</v>
      </c>
      <c r="BK204" s="19" t="s">
        <v>1479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1479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E1445974</v>
      </c>
      <c r="B207" s="155">
        <v>45974</v>
      </c>
      <c r="C207" s="156">
        <f>IF(BS_CONTROLE[[#This Row],[DATA]]="","",WEEKNUM(BS_CONTROLE[[#This Row],[DATA]]))</f>
        <v>46</v>
      </c>
      <c r="D207" s="157" t="s">
        <v>828</v>
      </c>
      <c r="E207" s="239">
        <v>147</v>
      </c>
      <c r="F207" s="142" t="s">
        <v>786</v>
      </c>
      <c r="G207" s="177" t="str">
        <f>IF(D207="","*",VLOOKUP(F207,BS_ATIVIDADE[],3,FALSE))</f>
        <v>MECANIZAÇÃO - ESMERILHADORA</v>
      </c>
      <c r="H207" s="200" t="s">
        <v>408</v>
      </c>
      <c r="I207" s="158" t="s">
        <v>408</v>
      </c>
      <c r="J207" s="141">
        <v>73</v>
      </c>
      <c r="K207" s="141">
        <v>373.58800000000002</v>
      </c>
      <c r="L207" s="117" t="s">
        <v>517</v>
      </c>
      <c r="M207" s="141" t="s">
        <v>1480</v>
      </c>
      <c r="N207" s="141" t="s">
        <v>1481</v>
      </c>
      <c r="O207" s="118">
        <v>0.99930555555555556</v>
      </c>
      <c r="P207" s="118">
        <v>4.1666666666666664E-2</v>
      </c>
      <c r="Q207" s="117">
        <v>20000</v>
      </c>
      <c r="R207" s="10" t="str">
        <f>IFERROR(_xlfn.XLOOKUP(F207, BS_ATIVIDADE[ATIVIDADE],BS_ATIVIDADE[UNIDADE] ), "*")</f>
        <v>M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1375</v>
      </c>
      <c r="W207" s="117" t="s">
        <v>1482</v>
      </c>
      <c r="X207" s="116" t="s">
        <v>519</v>
      </c>
      <c r="Y207" s="143"/>
      <c r="Z207" s="116" t="s">
        <v>525</v>
      </c>
      <c r="AA207" s="117">
        <v>1</v>
      </c>
      <c r="AB207" s="115" t="s">
        <v>509</v>
      </c>
      <c r="AC207" s="115" t="s">
        <v>503</v>
      </c>
      <c r="AD207" s="119">
        <v>0.95833333333333337</v>
      </c>
      <c r="AE207" s="117">
        <v>6245</v>
      </c>
      <c r="AF207" s="117">
        <v>6246</v>
      </c>
      <c r="AG207" s="141" t="s">
        <v>517</v>
      </c>
      <c r="AH207" s="16"/>
      <c r="AI207" s="140" t="str">
        <f>IF(BS_CONTROLE[[#This Row],[Atividade]]=0, "-", BS_CONTROLE[[#This Row],[Atividade]])</f>
        <v>MECANIZAÇÃO - ESMERILHADORA</v>
      </c>
      <c r="AJ207" s="9" t="str">
        <f>IF(BS_CONTROLE[[#This Row],[Atividade]]=0, "-", BS_CONTROLE[[#This Row],[Atividade]])</f>
        <v>MECANIZAÇÃO - ESMERILHADORA</v>
      </c>
      <c r="AK207" s="34" t="str">
        <f>BS_CONTROLE[[#This Row],[Local - Partida]]</f>
        <v>ZJA2</v>
      </c>
      <c r="AL207" s="34" t="str">
        <f>BS_CONTROLE[[#This Row],[Local - Encerramento]]</f>
        <v>ZJA2</v>
      </c>
      <c r="AM207" s="117" t="str">
        <f>IF(BS_CONTROLE[[#This Row],[Entre - Estações]]=0, "-", BS_CONTROLE[[#This Row],[Entre - Estações]])</f>
        <v>ZJA-ZFN</v>
      </c>
      <c r="AN207" s="117" t="str">
        <f>IF(BS_CONTROLE[[#This Row],[SB]]=0, "-", BS_CONTROLE[[#This Row],[SB]])</f>
        <v>ZJAZFN</v>
      </c>
      <c r="AO207" s="117">
        <f>IF(BS_CONTROLE[[#This Row],[SUB]]=0, "-", BS_CONTROLE[[#This Row],[SUB]])</f>
        <v>73</v>
      </c>
      <c r="AP207" s="117">
        <f>BS_CONTROLE[[#This Row],[KM - Inicio]]</f>
        <v>373.58800000000002</v>
      </c>
      <c r="AQ207" s="117">
        <f>BS_CONTROLE[[#This Row],[KM - Inicio]]</f>
        <v>373.58800000000002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M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Fernanda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JOVÂNIO (TP-850)45974</v>
      </c>
      <c r="B208" s="155">
        <v>45974</v>
      </c>
      <c r="C208" s="156">
        <f>IF(BS_CONTROLE[[#This Row],[DATA]]="","",WEEKNUM(BS_CONTROLE[[#This Row],[DATA]]))</f>
        <v>46</v>
      </c>
      <c r="D208" s="157" t="s">
        <v>976</v>
      </c>
      <c r="E208" s="239">
        <v>127</v>
      </c>
      <c r="F208" s="142" t="s">
        <v>872</v>
      </c>
      <c r="G208" s="177" t="str">
        <f>IF(D208="","*",VLOOKUP(F208,BS_ATIVIDADE[],3,FALSE))</f>
        <v>SOLDA</v>
      </c>
      <c r="H208" s="200" t="s">
        <v>1179</v>
      </c>
      <c r="I208" s="158" t="s">
        <v>517</v>
      </c>
      <c r="J208" s="141">
        <v>73</v>
      </c>
      <c r="K208" s="141">
        <v>373.5</v>
      </c>
      <c r="L208" s="117" t="s">
        <v>517</v>
      </c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208" s="118">
        <v>0.375</v>
      </c>
      <c r="P208" s="118">
        <v>6.25E-2</v>
      </c>
      <c r="Q208" s="117">
        <v>1</v>
      </c>
      <c r="R208" s="10" t="str">
        <f>IFERROR(_xlfn.XLOOKUP(F208, BS_ATIVIDADE[ATIVIDADE],BS_ATIVIDADE[UNIDADE] ), "*")</f>
        <v>Nº DE SOLDA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1397</v>
      </c>
      <c r="W208" s="117" t="s">
        <v>1483</v>
      </c>
      <c r="X208" s="116" t="s">
        <v>519</v>
      </c>
      <c r="Y208" s="143"/>
      <c r="Z208" s="116" t="s">
        <v>520</v>
      </c>
      <c r="AA208" s="117" t="s">
        <v>517</v>
      </c>
      <c r="AB208" s="115" t="s">
        <v>517</v>
      </c>
      <c r="AC208" s="115" t="s">
        <v>517</v>
      </c>
      <c r="AD208" s="119" t="s">
        <v>517</v>
      </c>
      <c r="AE208" s="117" t="s">
        <v>517</v>
      </c>
      <c r="AF208" s="117" t="s">
        <v>517</v>
      </c>
      <c r="AG208" s="141" t="s">
        <v>517</v>
      </c>
      <c r="AH208" s="16"/>
      <c r="AI208" s="140" t="str">
        <f>IF(BS_CONTROLE[[#This Row],[Atividade]]=0, "-", BS_CONTROLE[[#This Row],[Atividade]])</f>
        <v>PDM - SOLDA</v>
      </c>
      <c r="AJ208" s="9" t="str">
        <f>IF(BS_CONTROLE[[#This Row],[Atividade]]=0, "-", BS_CONTROLE[[#This Row],[Atividade]])</f>
        <v>PDM - SOLDA</v>
      </c>
      <c r="AK208" s="34" t="str">
        <f>BS_CONTROLE[[#This Row],[Local - Partida]]</f>
        <v>ZJAN</v>
      </c>
      <c r="AL208" s="34" t="str">
        <f>BS_CONTROLE[[#This Row],[Local - Encerramento]]</f>
        <v>-</v>
      </c>
      <c r="AM208" s="117" t="str">
        <f>IF(BS_CONTROLE[[#This Row],[Entre - Estações]]=0, "-", BS_CONTROLE[[#This Row],[Entre - Estações]])</f>
        <v>ZJA</v>
      </c>
      <c r="AN208" s="117" t="str">
        <f>IF(BS_CONTROLE[[#This Row],[SB]]=0, "-", BS_CONTROLE[[#This Row],[SB]])</f>
        <v>ZJA1</v>
      </c>
      <c r="AO208" s="117">
        <f>IF(BS_CONTROLE[[#This Row],[SUB]]=0, "-", BS_CONTROLE[[#This Row],[SUB]])</f>
        <v>73</v>
      </c>
      <c r="AP208" s="117">
        <f>BS_CONTROLE[[#This Row],[KM - Inicio]]</f>
        <v>373.5</v>
      </c>
      <c r="AQ208" s="117">
        <f>BS_CONTROLE[[#This Row],[KM - Inicio]]</f>
        <v>373.5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Nº DE SOLDA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Jovanio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V8745974</v>
      </c>
      <c r="B209" s="155">
        <v>45974</v>
      </c>
      <c r="C209" s="156">
        <f>IF(BS_CONTROLE[[#This Row],[DATA]]="","",WEEKNUM(BS_CONTROLE[[#This Row],[DATA]]))</f>
        <v>46</v>
      </c>
      <c r="D209" s="157" t="s">
        <v>884</v>
      </c>
      <c r="E209" s="239">
        <v>128</v>
      </c>
      <c r="F209" s="142" t="s">
        <v>795</v>
      </c>
      <c r="G209" s="177" t="str">
        <f>IF(D209="","*",VLOOKUP(F209,BS_ATIVIDADE[],3,FALSE))</f>
        <v>MECANIZAÇÃO - SOCADORA</v>
      </c>
      <c r="H209" s="200" t="s">
        <v>386</v>
      </c>
      <c r="I209" s="158" t="s">
        <v>386</v>
      </c>
      <c r="J209" s="141">
        <v>73</v>
      </c>
      <c r="K209" s="141">
        <v>326</v>
      </c>
      <c r="L209" s="117">
        <v>322</v>
      </c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09" s="118">
        <v>0.33333333333333331</v>
      </c>
      <c r="P209" s="118">
        <v>8.3333333333333329E-2</v>
      </c>
      <c r="Q209" s="117">
        <v>1020</v>
      </c>
      <c r="R209" s="10" t="str">
        <f>IFERROR(_xlfn.XLOOKUP(F209, BS_ATIVIDADE[ATIVIDADE],BS_ATIVIDADE[UNIDADE] ), "*")</f>
        <v>M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1287</v>
      </c>
      <c r="W209" s="117" t="s">
        <v>1270</v>
      </c>
      <c r="X209" s="116" t="s">
        <v>519</v>
      </c>
      <c r="Y209" s="143"/>
      <c r="Z209" s="116" t="s">
        <v>514</v>
      </c>
      <c r="AA209" s="117">
        <v>1</v>
      </c>
      <c r="AB209" s="115" t="s">
        <v>509</v>
      </c>
      <c r="AC209" s="115" t="s">
        <v>503</v>
      </c>
      <c r="AD209" s="119">
        <v>0.29166666666666669</v>
      </c>
      <c r="AE209" s="117">
        <v>6237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4" t="str">
        <f>BS_CONTROLE[[#This Row],[Local - Partida]]</f>
        <v>ZFN2</v>
      </c>
      <c r="AL209" s="34" t="str">
        <f>BS_CONTROLE[[#This Row],[Local - Encerramento]]</f>
        <v>ZFN2</v>
      </c>
      <c r="AM209" s="117" t="str">
        <f>IF(BS_CONTROLE[[#This Row],[Entre - Estações]]=0, "-", BS_CONTROLE[[#This Row],[Entre - Estações]])</f>
        <v>ZGI-ZFN</v>
      </c>
      <c r="AN209" s="117" t="str">
        <f>IF(BS_CONTROLE[[#This Row],[SB]]=0, "-", BS_CONTROLE[[#This Row],[SB]])</f>
        <v>ZGI326</v>
      </c>
      <c r="AO209" s="117">
        <f>IF(BS_CONTROLE[[#This Row],[SUB]]=0, "-", BS_CONTROLE[[#This Row],[SUB]])</f>
        <v>73</v>
      </c>
      <c r="AP209" s="117">
        <f>BS_CONTROLE[[#This Row],[KM - Inicio]]</f>
        <v>326</v>
      </c>
      <c r="AQ209" s="117">
        <f>BS_CONTROLE[[#This Row],[KM - Inicio]]</f>
        <v>326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M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Saulo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JULIO (TP-697)45974</v>
      </c>
      <c r="B210" s="155">
        <v>45974</v>
      </c>
      <c r="C210" s="156">
        <f>IF(BS_CONTROLE[[#This Row],[DATA]]="","",WEEKNUM(BS_CONTROLE[[#This Row],[DATA]]))</f>
        <v>46</v>
      </c>
      <c r="D210" s="161" t="s">
        <v>978</v>
      </c>
      <c r="E210" s="255"/>
      <c r="F210" s="229" t="s">
        <v>872</v>
      </c>
      <c r="G210" s="177" t="str">
        <f>IF(D210="","*",VLOOKUP(F210,BS_ATIVIDADE[],3,FALSE))</f>
        <v>SOLDA</v>
      </c>
      <c r="H210" s="200" t="s">
        <v>1307</v>
      </c>
      <c r="I210" s="158" t="s">
        <v>517</v>
      </c>
      <c r="J210" s="141">
        <v>73</v>
      </c>
      <c r="K210" s="141">
        <v>283.3</v>
      </c>
      <c r="L210" s="117" t="s">
        <v>517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0" s="141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0" s="118">
        <v>0.35416666666666669</v>
      </c>
      <c r="P210" s="118">
        <v>6.25E-2</v>
      </c>
      <c r="Q210" s="117">
        <v>1</v>
      </c>
      <c r="R210" s="10" t="str">
        <f>IFERROR(_xlfn.XLOOKUP(F210, BS_ATIVIDADE[ATIVIDADE],BS_ATIVIDADE[UNIDADE] ), "*")</f>
        <v>Nº DE SOLDA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1189</v>
      </c>
      <c r="W210" s="117" t="s">
        <v>1483</v>
      </c>
      <c r="X210" s="116" t="s">
        <v>519</v>
      </c>
      <c r="Y210" s="143"/>
      <c r="Z210" s="116" t="s">
        <v>524</v>
      </c>
      <c r="AA210" s="117" t="s">
        <v>517</v>
      </c>
      <c r="AB210" s="115" t="s">
        <v>517</v>
      </c>
      <c r="AC210" s="115" t="s">
        <v>517</v>
      </c>
      <c r="AD210" s="119" t="s">
        <v>517</v>
      </c>
      <c r="AE210" s="119" t="s">
        <v>517</v>
      </c>
      <c r="AF210" s="119" t="s">
        <v>517</v>
      </c>
      <c r="AG210" s="141"/>
      <c r="AH210" s="16"/>
      <c r="AI210" s="140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4" t="str">
        <f>BS_CONTROLE[[#This Row],[Local - Partida]]</f>
        <v>282286</v>
      </c>
      <c r="AL210" s="34" t="str">
        <f>BS_CONTROLE[[#This Row],[Local - Encerramento]]</f>
        <v>-</v>
      </c>
      <c r="AM210" s="117" t="str">
        <f>IF(BS_CONTROLE[[#This Row],[Entre - Estações]]=0, "-", BS_CONTROLE[[#This Row],[Entre - Estações]])</f>
        <v>ZKY-ZZM</v>
      </c>
      <c r="AN210" s="117">
        <f>IF(BS_CONTROLE[[#This Row],[SB]]=0, "-", BS_CONTROLE[[#This Row],[SB]])</f>
        <v>282286</v>
      </c>
      <c r="AO210" s="117">
        <f>IF(BS_CONTROLE[[#This Row],[SUB]]=0, "-", BS_CONTROLE[[#This Row],[SUB]])</f>
        <v>73</v>
      </c>
      <c r="AP210" s="117">
        <f>BS_CONTROLE[[#This Row],[KM - Inicio]]</f>
        <v>283.3</v>
      </c>
      <c r="AQ210" s="117">
        <f>BS_CONTROLE[[#This Row],[KM - Inicio]]</f>
        <v>283.3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Nº DE SOLDA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Júlio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PEDRO (TP-696)</v>
      </c>
      <c r="B211" s="155"/>
      <c r="C211" s="156" t="str">
        <f>IF(BS_CONTROLE[[#This Row],[DATA]]="","",WEEKNUM(BS_CONTROLE[[#This Row],[DATA]]))</f>
        <v/>
      </c>
      <c r="D211" s="157" t="s">
        <v>1014</v>
      </c>
      <c r="E211" s="239">
        <v>152</v>
      </c>
      <c r="F211" s="142" t="s">
        <v>872</v>
      </c>
      <c r="G211" s="177" t="str">
        <f>IF(D211="","*",VLOOKUP(F211,BS_ATIVIDADE[],3,FALSE))</f>
        <v>SOLDA</v>
      </c>
      <c r="H211" s="200" t="s">
        <v>280</v>
      </c>
      <c r="I211" s="158" t="s">
        <v>517</v>
      </c>
      <c r="J211" s="141">
        <v>73</v>
      </c>
      <c r="K211" s="141">
        <v>153.68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1" s="118">
        <v>0.39583333333333331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1141</v>
      </c>
      <c r="W211" s="117" t="s">
        <v>1483</v>
      </c>
      <c r="X211" s="116" t="s">
        <v>519</v>
      </c>
      <c r="Y211" s="143"/>
      <c r="Z211" s="116" t="s">
        <v>520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7" t="s">
        <v>517</v>
      </c>
      <c r="AF211" s="117" t="s">
        <v>517</v>
      </c>
      <c r="AG211" s="141" t="s">
        <v>517</v>
      </c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152ZCT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ZCV-ZCT</v>
      </c>
      <c r="AN211" s="117" t="str">
        <f>IF(BS_CONTROLE[[#This Row],[SB]]=0, "-", BS_CONTROLE[[#This Row],[SB]])</f>
        <v>152ZCT</v>
      </c>
      <c r="AO211" s="117">
        <f>IF(BS_CONTROLE[[#This Row],[SUB]]=0, "-", BS_CONTROLE[[#This Row],[SUB]])</f>
        <v>73</v>
      </c>
      <c r="AP211" s="117">
        <f>BS_CONTROLE[[#This Row],[KM - Inicio]]</f>
        <v>153.68</v>
      </c>
      <c r="AQ211" s="117">
        <f>BS_CONTROLE[[#This Row],[KM - Inicio]]</f>
        <v>153.68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Pedro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>E4645974</v>
      </c>
      <c r="B212" s="155">
        <v>45974</v>
      </c>
      <c r="C212" s="156">
        <f>IF(BS_CONTROLE[[#This Row],[DATA]]="","",WEEKNUM(BS_CONTROLE[[#This Row],[DATA]]))</f>
        <v>46</v>
      </c>
      <c r="D212" s="157" t="s">
        <v>837</v>
      </c>
      <c r="E212" s="239">
        <v>168</v>
      </c>
      <c r="F212" s="142" t="s">
        <v>757</v>
      </c>
      <c r="G212" s="177" t="str">
        <f>IF(D212="","*",VLOOKUP(F212,BS_ATIVIDADE[],3,FALSE))</f>
        <v>TRILHEIRO - DESCARGA</v>
      </c>
      <c r="H212" s="200" t="s">
        <v>308</v>
      </c>
      <c r="I212" s="158" t="s">
        <v>308</v>
      </c>
      <c r="J212" s="141">
        <v>73</v>
      </c>
      <c r="K212" s="117">
        <v>149.9</v>
      </c>
      <c r="L212" s="117">
        <v>147.72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1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2" s="118">
        <v>0.29166666666666669</v>
      </c>
      <c r="P212" s="118">
        <v>0.125</v>
      </c>
      <c r="Q212" s="117">
        <f>8*312</f>
        <v>2496</v>
      </c>
      <c r="R212" s="10" t="str">
        <f>IFERROR(_xlfn.XLOOKUP(F212, BS_ATIVIDADE[ATIVIDADE],BS_ATIVIDADE[UNIDADE] ), "*")</f>
        <v>M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1241</v>
      </c>
      <c r="W212" s="117" t="s">
        <v>1410</v>
      </c>
      <c r="X212" s="116" t="s">
        <v>519</v>
      </c>
      <c r="Y212" s="143"/>
      <c r="Z212" s="116" t="s">
        <v>514</v>
      </c>
      <c r="AA212" s="117" t="s">
        <v>1411</v>
      </c>
      <c r="AB212" s="115" t="s">
        <v>521</v>
      </c>
      <c r="AC212" s="115" t="s">
        <v>516</v>
      </c>
      <c r="AD212" s="119">
        <v>0.25</v>
      </c>
      <c r="AE212" s="117">
        <v>9214</v>
      </c>
      <c r="AF212" s="117" t="s">
        <v>1484</v>
      </c>
      <c r="AG212" s="141">
        <v>13</v>
      </c>
      <c r="AH212" s="16"/>
      <c r="AI212" s="140" t="str">
        <f>IF(BS_CONTROLE[[#This Row],[Atividade]]=0, "-", BS_CONTROLE[[#This Row],[Atividade]])</f>
        <v>TRILHEIRO - DESCARGA</v>
      </c>
      <c r="AJ212" s="9" t="str">
        <f>IF(BS_CONTROLE[[#This Row],[Atividade]]=0, "-", BS_CONTROLE[[#This Row],[Atividade]])</f>
        <v>TRILHEIRO - DESCARGA</v>
      </c>
      <c r="AK212" s="34" t="str">
        <f>BS_CONTROLE[[#This Row],[Local - Partida]]</f>
        <v>ZRU2</v>
      </c>
      <c r="AL212" s="34" t="str">
        <f>BS_CONTROLE[[#This Row],[Local - Encerramento]]</f>
        <v>ZRU2</v>
      </c>
      <c r="AM212" s="117" t="str">
        <f>IF(BS_CONTROLE[[#This Row],[Entre - Estações]]=0, "-", BS_CONTROLE[[#This Row],[Entre - Estações]])</f>
        <v>ZCV-ZCT</v>
      </c>
      <c r="AN212" s="117">
        <f>IF(BS_CONTROLE[[#This Row],[SB]]=0, "-", BS_CONTROLE[[#This Row],[SB]])</f>
        <v>146152</v>
      </c>
      <c r="AO212" s="117">
        <f>IF(BS_CONTROLE[[#This Row],[SUB]]=0, "-", BS_CONTROLE[[#This Row],[SUB]])</f>
        <v>73</v>
      </c>
      <c r="AP212" s="117">
        <f>BS_CONTROLE[[#This Row],[KM - Inicio]]</f>
        <v>149.9</v>
      </c>
      <c r="AQ212" s="117">
        <f>BS_CONTROLE[[#This Row],[KM - Inicio]]</f>
        <v>149.9</v>
      </c>
      <c r="AR212" s="120"/>
      <c r="AS212" s="120"/>
      <c r="AT212" s="120"/>
      <c r="AU212" s="166"/>
      <c r="AV212" s="166"/>
      <c r="AW212" s="15"/>
      <c r="AX212" s="15"/>
      <c r="AY212" s="12">
        <f t="shared" si="57"/>
        <v>0</v>
      </c>
      <c r="AZ212" s="192"/>
      <c r="BA212" s="121"/>
      <c r="BB212" s="10" t="str">
        <f>IFERROR(_xlfn.XLOOKUP(AI212, BS_ATIVIDADE[ATIVIDADE],BS_ATIVIDADE[UNIDADE] ), "*")</f>
        <v>M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Nelson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Produção e Intervalo</v>
      </c>
      <c r="BR212" s="21">
        <f t="shared" si="59"/>
        <v>0</v>
      </c>
      <c r="BS212" s="21">
        <f t="shared" si="60"/>
        <v>0</v>
      </c>
      <c r="BT212" s="8" t="str">
        <f t="shared" si="43"/>
        <v/>
      </c>
    </row>
    <row r="213" spans="1:72" hidden="1">
      <c r="A213" s="147" t="str">
        <f>D213&amp;B213</f>
        <v>IGOR (TF-660)45974</v>
      </c>
      <c r="B213" s="155">
        <v>45974</v>
      </c>
      <c r="C213" s="156">
        <f>IF(BS_CONTROLE[[#This Row],[DATA]]="","",WEEKNUM(BS_CONTROLE[[#This Row],[DATA]]))</f>
        <v>46</v>
      </c>
      <c r="D213" s="202" t="s">
        <v>965</v>
      </c>
      <c r="E213" s="239">
        <v>135</v>
      </c>
      <c r="F213" s="142" t="s">
        <v>823</v>
      </c>
      <c r="G213" s="177" t="str">
        <f>IF(D213="","*",VLOOKUP(F213,BS_ATIVIDADE[],3,FALSE))</f>
        <v>MODERNIZAÇÃO</v>
      </c>
      <c r="H213" s="200" t="s">
        <v>220</v>
      </c>
      <c r="I213" s="158" t="s">
        <v>517</v>
      </c>
      <c r="J213" s="141">
        <v>73</v>
      </c>
      <c r="K213" s="141">
        <v>55.252000000000002</v>
      </c>
      <c r="L213" s="117" t="s">
        <v>517</v>
      </c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3" s="118">
        <v>0.35416666666666669</v>
      </c>
      <c r="P213" s="118">
        <v>6.25E-2</v>
      </c>
      <c r="Q213" s="117">
        <v>1</v>
      </c>
      <c r="R213" s="10" t="str">
        <f>IFERROR(_xlfn.XLOOKUP(F213, BS_ATIVIDADE[ATIVIDADE],BS_ATIVIDADE[UNIDADE] ), "*")</f>
        <v>Nº DE SOLDA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1412</v>
      </c>
      <c r="W213" s="117" t="s">
        <v>1330</v>
      </c>
      <c r="X213" s="116" t="s">
        <v>519</v>
      </c>
      <c r="Y213" s="143"/>
      <c r="Z213" s="116" t="s">
        <v>520</v>
      </c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88" t="s">
        <v>517</v>
      </c>
      <c r="AF213" s="188" t="s">
        <v>517</v>
      </c>
      <c r="AG213" s="237" t="s">
        <v>517</v>
      </c>
      <c r="AH213" s="16"/>
      <c r="AI213" s="140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4" t="str">
        <f>BS_CONTROLE[[#This Row],[Local - Partida]]</f>
        <v>ZDGK58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ZDG-ZTN</v>
      </c>
      <c r="AN213" s="117" t="str">
        <f>IF(BS_CONTROLE[[#This Row],[SB]]=0, "-", BS_CONTROLE[[#This Row],[SB]])</f>
        <v>ZDGK58</v>
      </c>
      <c r="AO213" s="117">
        <f>IF(BS_CONTROLE[[#This Row],[SUB]]=0, "-", BS_CONTROLE[[#This Row],[SUB]])</f>
        <v>73</v>
      </c>
      <c r="AP213" s="117">
        <f>BS_CONTROLE[[#This Row],[KM - Inicio]]</f>
        <v>55.252000000000002</v>
      </c>
      <c r="AQ213" s="117">
        <f>BS_CONTROLE[[#This Row],[KM - Inicio]]</f>
        <v>55.252000000000002</v>
      </c>
      <c r="AR213" s="120"/>
      <c r="AS213" s="120"/>
      <c r="AT213" s="120"/>
      <c r="AU213" s="166"/>
      <c r="AV213" s="166"/>
      <c r="AW213" s="15"/>
      <c r="AX213" s="15"/>
      <c r="AY213" s="12">
        <f t="shared" si="57"/>
        <v>0</v>
      </c>
      <c r="AZ213" s="192"/>
      <c r="BA213" s="121"/>
      <c r="BB213" s="10" t="str">
        <f>IFERROR(_xlfn.XLOOKUP(AI213, BS_ATIVIDADE[ATIVIDADE],BS_ATIVIDADE[UNIDADE] ), "*")</f>
        <v>Nº DE SOLDA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Igor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Produção e Intervalo</v>
      </c>
      <c r="BR213" s="21">
        <f t="shared" si="59"/>
        <v>0</v>
      </c>
      <c r="BS213" s="21">
        <f t="shared" si="60"/>
        <v>0</v>
      </c>
      <c r="BT213" s="8" t="str">
        <f t="shared" si="43"/>
        <v/>
      </c>
    </row>
    <row r="214" spans="1:72" hidden="1">
      <c r="A214" s="147" t="str">
        <f>D214&amp;B214</f>
        <v>ANTÔNIO (TP-713)45974</v>
      </c>
      <c r="B214" s="155">
        <v>45974</v>
      </c>
      <c r="C214" s="156">
        <f>IF(BS_CONTROLE[[#This Row],[DATA]]="","",WEEKNUM(BS_CONTROLE[[#This Row],[DATA]]))</f>
        <v>46</v>
      </c>
      <c r="D214" s="157" t="s">
        <v>935</v>
      </c>
      <c r="E214" s="239">
        <v>80</v>
      </c>
      <c r="F214" s="142" t="s">
        <v>872</v>
      </c>
      <c r="G214" s="177" t="str">
        <f>IF(D214="","*",VLOOKUP(F214,BS_ATIVIDADE[],3,FALSE))</f>
        <v>SOLDA</v>
      </c>
      <c r="H214" s="141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4" s="158" t="s">
        <v>517</v>
      </c>
      <c r="J214" s="141">
        <v>73</v>
      </c>
      <c r="K214" s="141">
        <v>15.7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18">
        <v>0.375</v>
      </c>
      <c r="P214" s="118">
        <v>0.125</v>
      </c>
      <c r="Q214" s="117">
        <v>2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1485</v>
      </c>
      <c r="W214" s="117" t="s">
        <v>1483</v>
      </c>
      <c r="X214" s="116" t="s">
        <v>519</v>
      </c>
      <c r="Y214" s="143"/>
      <c r="Z214" s="116" t="s">
        <v>514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88" t="s">
        <v>517</v>
      </c>
      <c r="AF214" s="188" t="s">
        <v>517</v>
      </c>
      <c r="AG214" s="237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K14K18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ZTO-ZDZ</v>
      </c>
      <c r="AN214" s="117" t="str">
        <f>IF(BS_CONTROLE[[#This Row],[SB]]=0, "-", BS_CONTROLE[[#This Row],[SB]])</f>
        <v>K14K18</v>
      </c>
      <c r="AO214" s="117">
        <f>IF(BS_CONTROLE[[#This Row],[SUB]]=0, "-", BS_CONTROLE[[#This Row],[SUB]])</f>
        <v>73</v>
      </c>
      <c r="AP214" s="117">
        <f>BS_CONTROLE[[#This Row],[KM - Inicio]]</f>
        <v>15.7</v>
      </c>
      <c r="AQ214" s="117">
        <f>BS_CONTROLE[[#This Row],[KM - Inicio]]</f>
        <v>15.7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Antònio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Produção e Intervalo</v>
      </c>
      <c r="BR214" s="21">
        <f t="shared" si="59"/>
        <v>0</v>
      </c>
      <c r="BS214" s="21">
        <f t="shared" si="60"/>
        <v>0</v>
      </c>
      <c r="BT214" s="8" t="str">
        <f t="shared" si="43"/>
        <v/>
      </c>
    </row>
    <row r="215" spans="1:72" hidden="1">
      <c r="A215" s="147" t="str">
        <f>D215&amp;B215</f>
        <v>EDVAN (TP-691)45974</v>
      </c>
      <c r="B215" s="155">
        <v>45974</v>
      </c>
      <c r="C215" s="156">
        <f>IF(BS_CONTROLE[[#This Row],[DATA]]="","",WEEKNUM(BS_CONTROLE[[#This Row],[DATA]]))</f>
        <v>46</v>
      </c>
      <c r="D215" s="157" t="s">
        <v>956</v>
      </c>
      <c r="E215" s="239">
        <v>172</v>
      </c>
      <c r="F215" s="142" t="s">
        <v>842</v>
      </c>
      <c r="G215" s="177" t="str">
        <f>IF(D215="","*",VLOOKUP(F215,BS_ATIVIDADE[],3,FALSE))</f>
        <v>ALÍVIO</v>
      </c>
      <c r="H215" s="141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5" s="158" t="s">
        <v>517</v>
      </c>
      <c r="J215" s="141">
        <v>73</v>
      </c>
      <c r="K215" s="141">
        <v>15.7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18">
        <v>0.375</v>
      </c>
      <c r="P215" s="118">
        <v>0.125</v>
      </c>
      <c r="Q215" s="117">
        <v>312</v>
      </c>
      <c r="R215" s="10" t="str">
        <f>IFERROR(_xlfn.XLOOKUP(F215, BS_ATIVIDADE[ATIVIDADE],BS_ATIVIDADE[UNIDADE] ), "*")</f>
        <v>M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1486</v>
      </c>
      <c r="W215" s="117" t="s">
        <v>1487</v>
      </c>
      <c r="X215" s="116" t="s">
        <v>519</v>
      </c>
      <c r="Y215" s="143"/>
      <c r="Z215" s="116" t="s">
        <v>514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88" t="s">
        <v>517</v>
      </c>
      <c r="AF215" s="188" t="s">
        <v>517</v>
      </c>
      <c r="AG215" s="237" t="s">
        <v>517</v>
      </c>
      <c r="AH215" s="16"/>
      <c r="AI215" s="140" t="str">
        <f>IF(BS_CONTROLE[[#This Row],[Atividade]]=0, "-", BS_CONTROLE[[#This Row],[Atividade]])</f>
        <v>PDM - ALÍVIO DE TENSÃO</v>
      </c>
      <c r="AJ215" s="9" t="str">
        <f>IF(BS_CONTROLE[[#This Row],[Atividade]]=0, "-", BS_CONTROLE[[#This Row],[Atividade]])</f>
        <v>PDM - ALÍVIO DE TENSÃO</v>
      </c>
      <c r="AK215" s="34" t="str">
        <f>BS_CONTROLE[[#This Row],[Local - Partida]]</f>
        <v>K14K18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ZTO-ZDZ</v>
      </c>
      <c r="AN215" s="117" t="str">
        <f>IF(BS_CONTROLE[[#This Row],[SB]]=0, "-", BS_CONTROLE[[#This Row],[SB]])</f>
        <v>K14K18</v>
      </c>
      <c r="AO215" s="117">
        <f>IF(BS_CONTROLE[[#This Row],[SUB]]=0, "-", BS_CONTROLE[[#This Row],[SUB]])</f>
        <v>73</v>
      </c>
      <c r="AP215" s="117">
        <f>BS_CONTROLE[[#This Row],[KM - Inicio]]</f>
        <v>15.7</v>
      </c>
      <c r="AQ215" s="117">
        <f>BS_CONTROLE[[#This Row],[KM - Inicio]]</f>
        <v>15.7</v>
      </c>
      <c r="AR215" s="120"/>
      <c r="AS215" s="120"/>
      <c r="AT215" s="120"/>
      <c r="AU215" s="166"/>
      <c r="AV215" s="166"/>
      <c r="AW215" s="15"/>
      <c r="AX215" s="15"/>
      <c r="AY215" s="12">
        <f t="shared" si="57"/>
        <v>0</v>
      </c>
      <c r="AZ215" s="192"/>
      <c r="BA215" s="121"/>
      <c r="BB215" s="10" t="str">
        <f>IFERROR(_xlfn.XLOOKUP(AI215, BS_ATIVIDADE[ATIVIDADE],BS_ATIVIDADE[UNIDADE] ), "*")</f>
        <v>M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tr">
        <f>BS_CONTROLE[[#This Row],[Responsavel pelo boletim]]</f>
        <v>Edvan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Produção e Intervalo</v>
      </c>
      <c r="BR215" s="21">
        <f t="shared" si="59"/>
        <v>0</v>
      </c>
      <c r="BS215" s="21">
        <f t="shared" si="60"/>
        <v>0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>EXPANSÃO TURMA 145974</v>
      </c>
      <c r="B216" s="155">
        <v>45974</v>
      </c>
      <c r="C216" s="156">
        <f>IF(BS_CONTROLE[[#This Row],[DATA]]="","",WEEKNUM(BS_CONTROLE[[#This Row],[DATA]]))</f>
        <v>46</v>
      </c>
      <c r="D216" s="157" t="s">
        <v>691</v>
      </c>
      <c r="E216" s="239">
        <v>160</v>
      </c>
      <c r="F216" s="142" t="s">
        <v>751</v>
      </c>
      <c r="G216" s="177" t="str">
        <f>IF(D216="","*",VLOOKUP(F216,BS_ATIVIDADE[],3,FALSE))</f>
        <v>EXPANSÃO</v>
      </c>
      <c r="H216" s="200" t="s">
        <v>96</v>
      </c>
      <c r="I216" s="158" t="s">
        <v>517</v>
      </c>
      <c r="J216" s="141">
        <v>70</v>
      </c>
      <c r="K216" s="141">
        <v>112</v>
      </c>
      <c r="L216" s="117" t="s">
        <v>517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16" s="118">
        <v>0.375</v>
      </c>
      <c r="P216" s="118">
        <v>0.16666666666666666</v>
      </c>
      <c r="Q216" s="117">
        <v>4</v>
      </c>
      <c r="R216" s="10" t="str">
        <f>IFERROR(_xlfn.XLOOKUP(F216, BS_ATIVIDADE[ATIVIDADE],BS_ATIVIDADE[UNIDADE] ), "*")</f>
        <v>Nº DE SOLDA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6" s="117" t="s">
        <v>1475</v>
      </c>
      <c r="W216" s="117" t="s">
        <v>1182</v>
      </c>
      <c r="X216" s="116" t="s">
        <v>519</v>
      </c>
      <c r="Y216" s="143"/>
      <c r="Z216" s="116" t="s">
        <v>514</v>
      </c>
      <c r="AA216" s="117" t="s">
        <v>517</v>
      </c>
      <c r="AB216" s="115" t="s">
        <v>517</v>
      </c>
      <c r="AC216" s="115" t="s">
        <v>517</v>
      </c>
      <c r="AD216" s="119" t="s">
        <v>517</v>
      </c>
      <c r="AE216" s="119" t="s">
        <v>517</v>
      </c>
      <c r="AF216" s="119" t="s">
        <v>517</v>
      </c>
      <c r="AG216" s="119" t="s">
        <v>517</v>
      </c>
      <c r="AH216" s="16"/>
      <c r="AI216" s="140" t="str">
        <f>IF(BS_CONTROLE[[#This Row],[Atividade]]=0, "-", BS_CONTROLE[[#This Row],[Atividade]])</f>
        <v>EXPANSÃO - SOLDA</v>
      </c>
      <c r="AJ216" s="9" t="str">
        <f>IF(BS_CONTROLE[[#This Row],[Atividade]]=0, "-", BS_CONTROLE[[#This Row],[Atividade]])</f>
        <v>EXPANSÃO - SOLDA</v>
      </c>
      <c r="AK216" s="34" t="str">
        <f>BS_CONTROLE[[#This Row],[Local - Partida]]</f>
        <v>111ZCD</v>
      </c>
      <c r="AL216" s="34" t="str">
        <f>BS_CONTROLE[[#This Row],[Local - Encerramento]]</f>
        <v>-</v>
      </c>
      <c r="AM216" s="117" t="str">
        <f>IF(BS_CONTROLE[[#This Row],[Entre - Estações]]=0, "-", BS_CONTROLE[[#This Row],[Entre - Estações]])</f>
        <v>ZLI-ZCD</v>
      </c>
      <c r="AN216" s="117" t="str">
        <f>IF(BS_CONTROLE[[#This Row],[SB]]=0, "-", BS_CONTROLE[[#This Row],[SB]])</f>
        <v>111ZCD</v>
      </c>
      <c r="AO216" s="117">
        <f>IF(BS_CONTROLE[[#This Row],[SUB]]=0, "-", BS_CONTROLE[[#This Row],[SUB]])</f>
        <v>70</v>
      </c>
      <c r="AP216" s="117">
        <f>BS_CONTROLE[[#This Row],[KM - Inicio]]</f>
        <v>112</v>
      </c>
      <c r="AQ216" s="117">
        <f>BS_CONTROLE[[#This Row],[KM - Inicio]]</f>
        <v>112</v>
      </c>
      <c r="AR216" s="120"/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Nº DE SOLDA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6" s="187" t="str">
        <f>BS_CONTROLE[[#This Row],[Responsavel pelo boletim]]</f>
        <v xml:space="preserve">Elder 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84"/>
        <v/>
      </c>
    </row>
    <row r="217" spans="1:72" hidden="1">
      <c r="A217" s="147" t="str">
        <f>D217&amp;B217</f>
        <v>V9245974</v>
      </c>
      <c r="B217" s="155">
        <v>45974</v>
      </c>
      <c r="C217" s="156">
        <f>IF(BS_CONTROLE[[#This Row],[DATA]]="","",WEEKNUM(BS_CONTROLE[[#This Row],[DATA]]))</f>
        <v>46</v>
      </c>
      <c r="D217" s="157" t="s">
        <v>893</v>
      </c>
      <c r="E217" s="239">
        <v>174</v>
      </c>
      <c r="F217" s="142" t="s">
        <v>795</v>
      </c>
      <c r="G217" s="177" t="str">
        <f>IF(D217="","*",VLOOKUP(F217,BS_ATIVIDADE[],3,FALSE))</f>
        <v>MECANIZAÇÃO - SOCADORA</v>
      </c>
      <c r="H217" s="200" t="s">
        <v>1268</v>
      </c>
      <c r="I217" s="200" t="s">
        <v>1268</v>
      </c>
      <c r="J217" s="141">
        <v>70</v>
      </c>
      <c r="K217" s="141">
        <v>101</v>
      </c>
      <c r="L217" s="117" t="s">
        <v>517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17" s="118">
        <v>0.375</v>
      </c>
      <c r="P217" s="118">
        <v>0.125</v>
      </c>
      <c r="Q217" s="117">
        <v>300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17" t="s">
        <v>1488</v>
      </c>
      <c r="W217" s="117" t="s">
        <v>1489</v>
      </c>
      <c r="X217" s="116" t="s">
        <v>519</v>
      </c>
      <c r="Y217" s="143"/>
      <c r="Z217" s="116" t="s">
        <v>520</v>
      </c>
      <c r="AA217" s="117" t="s">
        <v>1490</v>
      </c>
      <c r="AB217" s="115" t="s">
        <v>509</v>
      </c>
      <c r="AC217" s="115" t="s">
        <v>503</v>
      </c>
      <c r="AD217" s="119">
        <v>0.33333333333333331</v>
      </c>
      <c r="AE217" s="117" t="s">
        <v>517</v>
      </c>
      <c r="AF217" s="117" t="s">
        <v>517</v>
      </c>
      <c r="AG217" s="141" t="s">
        <v>517</v>
      </c>
      <c r="AH217" s="16"/>
      <c r="AI217" s="140" t="str">
        <f>IF(BS_CONTROLE[[#This Row],[Atividade]]=0, "-", BS_CONTROLE[[#This Row],[Atividade]])</f>
        <v>MECANIZAÇÃO - SOCADORA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109111</v>
      </c>
      <c r="AL217" s="34" t="str">
        <f>BS_CONTROLE[[#This Row],[Local - Encerramento]]</f>
        <v>109111</v>
      </c>
      <c r="AM217" s="117" t="str">
        <f>IF(BS_CONTROLE[[#This Row],[Entre - Estações]]=0, "-", BS_CONTROLE[[#This Row],[Entre - Estações]])</f>
        <v>ZTT-ZLI</v>
      </c>
      <c r="AN217" s="117" t="str">
        <f>IF(BS_CONTROLE[[#This Row],[SB]]=0, "-", BS_CONTROLE[[#This Row],[SB]])</f>
        <v>100ZLI</v>
      </c>
      <c r="AO217" s="117">
        <f>IF(BS_CONTROLE[[#This Row],[SUB]]=0, "-", BS_CONTROLE[[#This Row],[SUB]])</f>
        <v>70</v>
      </c>
      <c r="AP217" s="117">
        <f>BS_CONTROLE[[#This Row],[KM - Inicio]]</f>
        <v>101</v>
      </c>
      <c r="AQ217" s="117">
        <f>BS_CONTROLE[[#This Row],[KM - Inicio]]</f>
        <v>101</v>
      </c>
      <c r="AR217" s="120"/>
      <c r="AS217" s="120"/>
      <c r="AT217" s="120"/>
      <c r="AU217" s="166"/>
      <c r="AV217" s="166"/>
      <c r="AW217" s="15"/>
      <c r="AX217" s="15"/>
      <c r="AY217" s="12">
        <f t="shared" si="57"/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87" t="str">
        <f>BS_CONTROLE[[#This Row],[Responsavel pelo boletim]]</f>
        <v>Ednan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Produção e Intervalo</v>
      </c>
      <c r="BR217" s="21">
        <f t="shared" si="59"/>
        <v>0</v>
      </c>
      <c r="BS217" s="21">
        <f t="shared" si="60"/>
        <v>0</v>
      </c>
      <c r="BT217" s="8" t="str">
        <f t="shared" si="84"/>
        <v/>
      </c>
    </row>
    <row r="218" spans="1:72" hidden="1">
      <c r="A218" s="147" t="str">
        <f>D218&amp;B218</f>
        <v>45974</v>
      </c>
      <c r="B218" s="155">
        <v>45974</v>
      </c>
      <c r="C218" s="156">
        <f>IF(BS_CONTROLE[[#This Row],[DATA]]="","",WEEKNUM(BS_CONTROLE[[#This Row],[DATA]]))</f>
        <v>46</v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4"/>
        <v/>
      </c>
    </row>
    <row r="219" spans="1:72" hidden="1">
      <c r="A219" s="147" t="str">
        <f>D219&amp;B219</f>
        <v>45974</v>
      </c>
      <c r="B219" s="155">
        <v>45974</v>
      </c>
      <c r="C219" s="156">
        <f>IF(BS_CONTROLE[[#This Row],[DATA]]="","",WEEKNUM(BS_CONTROLE[[#This Row],[DATA]]))</f>
        <v>46</v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4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4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/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4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/>
      <c r="F222" s="142"/>
      <c r="G222" s="177" t="str">
        <f>IF(D222="","*",VLOOKUP(F222,BS_ATIVIDADE[],3,FALSE))</f>
        <v>*</v>
      </c>
      <c r="H222" s="200"/>
      <c r="I222" s="158"/>
      <c r="J222" s="141"/>
      <c r="K222" s="117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25:AC226 AC241 AA251:AE251 AC269 AA113:AE113 AA138 AA144:AE144 AA142:AB142 AA187:AE189 AE192 AA193:AE194 AA191:AE191 AA208:AE209 AA221:AE221 AA211:AE211" name="Range1_1_7_35_1"/>
    <protectedRange sqref="AF27 AF35 AF125:AF128 AF121 AF165:AF168 AF136 AF251 AF113:AF119 AF144 AF187:AF189 AF193:AF194 AF191 AF208:AF209 AF221 AF211" name="Range1_1_8_28"/>
    <protectedRange sqref="AE37:AF37 AE231:AF231 AE248:AF248 AE263:AF263" name="Range1_1_7_3"/>
    <protectedRange sqref="V43:W43 V75:W75" name="Range1_1_6_1_1"/>
    <protectedRange sqref="AA48 AA76 AA120 AA118 AA226 AA241 AA269 AA57:AA59" name="Range1_1_7_1_1"/>
    <protectedRange sqref="AB48:AE48 AB76:AE76 AD114 AD128 AB120:AE120 AB118 AB226 AD226:AE226 AB241 AD241:AE241 AB269 AD269:AE269 AB57:AE59" name="Range1_1_7_34_2"/>
    <protectedRange sqref="AF48 AF76 AF120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 V213:W213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 AA213:AE215 AA222:AC222 AA212:AC212" name="Range1_1_7_35_1_3"/>
    <protectedRange sqref="AF170:AF178 AF246 AF238 AF256 AF260 AF262 AF286 AF281 AF290 AF302 AF326 AF344 AF360 AF368 AF386:AF387 AF396:AF397 AF407 AF421 AF412 AF429:AF430 AF438 AF452 AF464 AF485 AF474 AF195:AF197 AF213:AF215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3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3 AF243 AF245 AF247 AF249:AF250 AF261 AF257 AF259 AF314:AF315 AF318 AF325 AF320:AF321 AF431:AF434 AF201" name="Range1_1_8_28_2_2"/>
    <protectedRange sqref="V194:W194 V243:W243 V193 V191:W191 V221 V211" name="Range1_1_6_5_1"/>
    <protectedRange sqref="V135:V136 V138 V205 V199" name="Range1_1_6"/>
    <protectedRange sqref="V202:W202" name="Range1_1_6_5_3"/>
    <protectedRange sqref="X202 X230:X233 X220 X251 X239 X248 X236 X263 X283 X206:X207 X222 X212" name="Range1_1_7_1"/>
    <protectedRange sqref="AA202:AE202" name="Range1_1_7_35_1_3_3"/>
    <protectedRange sqref="AF202" name="Range1_1_8_28_3_3"/>
    <protectedRange sqref="W223" name="Range1_1_6_5_4"/>
    <protectedRange sqref="AA219:AE219 AA232:AE232 AA235:AE236 AA283:AE283 AD284:AE284 AB319:AE319 AB409:AE409 AB435:AE435 AD222:AE222 AD212:AE212" name="Range1_1_7_35_1_2_2_1"/>
    <protectedRange sqref="AF219 AF232 AF235:AF236 AF283:AF284 AF319 AF409 AF435 AF222 AF212" name="Range1_1_8_28_2_2_1"/>
    <protectedRange sqref="V203 V215:W215 V233:W233 V220:W220 V216" name="Range1_1_6_5_2_1"/>
    <protectedRange sqref="AA233:AC233 AA220:AC220" name="Range1_1_7_35_1_3_4"/>
    <protectedRange sqref="AD233:AE233 AD220:AE220" name="Range1_1_7_35_1_3_1_1"/>
    <protectedRange sqref="AF233 AF220" name="Range1_1_8_28_3_1_1"/>
    <protectedRange sqref="V214:W214 V219:W219 V226:W226 V234:W235 V241:W241" name="Range1_1_6_5_5"/>
    <protectedRange sqref="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2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8" operator="equal">
      <formula>"NÃO"</formula>
    </cfRule>
    <cfRule type="cellIs" dxfId="235" priority="509" operator="equal">
      <formula>"SIM"</formula>
    </cfRule>
  </conditionalFormatting>
  <conditionalFormatting sqref="AZ360:AZ818 AZ6:AZ358">
    <cfRule type="expression" dxfId="234" priority="42964">
      <formula>#REF!=1</formula>
    </cfRule>
  </conditionalFormatting>
  <conditionalFormatting sqref="BF65 V65 U6:U64 U66:U820 BE6:BE839 AY6:AY839">
    <cfRule type="cellIs" dxfId="233" priority="42948" operator="equal">
      <formula>"ERRO"</formula>
    </cfRule>
  </conditionalFormatting>
  <conditionalFormatting sqref="BQ6:BQ191 BQ193:BQ822">
    <cfRule type="cellIs" dxfId="232" priority="42943" operator="equal">
      <formula>"Produção e Intervalo"</formula>
    </cfRule>
    <cfRule type="cellIs" dxfId="231" priority="42944" operator="equal">
      <formula>"Aderente"</formula>
    </cfRule>
    <cfRule type="cellIs" dxfId="230" priority="42945" operator="equal">
      <formula>"Intervalo"</formula>
    </cfRule>
    <cfRule type="cellIs" dxfId="229" priority="42946" operator="equal">
      <formula>"Produção"</formula>
    </cfRule>
    <cfRule type="cellIs" dxfId="228" priority="42947" operator="equal">
      <formula>"ERRO"</formula>
    </cfRule>
  </conditionalFormatting>
  <conditionalFormatting sqref="BR6:BS839">
    <cfRule type="cellIs" dxfId="227" priority="42925" operator="equal">
      <formula>"*"</formula>
    </cfRule>
    <cfRule type="cellIs" dxfId="226" priority="42926" operator="greaterThanOrEqual">
      <formula>1</formula>
    </cfRule>
    <cfRule type="cellIs" dxfId="225" priority="42927" operator="lessThan">
      <formula>1</formula>
    </cfRule>
  </conditionalFormatting>
  <conditionalFormatting sqref="BH821 BH444:BH818 BH6:BH27 BH28:BI34 BH35:BH84 BH85:BI88 BH89:BH441">
    <cfRule type="iconSet" priority="44748">
      <iconSet showValue="0">
        <cfvo type="percent" val="0"/>
        <cfvo type="num" val="1"/>
        <cfvo type="num" val="1" gte="0"/>
      </iconSet>
    </cfRule>
    <cfRule type="iconSet" priority="447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5">
      <formula>#REF!=1</formula>
    </cfRule>
  </conditionalFormatting>
  <conditionalFormatting sqref="BP12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7:BP198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5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6" operator="equal">
      <formula>"OPORTUNIDADE"</formula>
    </cfRule>
  </conditionalFormatting>
  <conditionalFormatting sqref="Z225">
    <cfRule type="cellIs" dxfId="222" priority="344" operator="equal">
      <formula>"NÃO"</formula>
    </cfRule>
    <cfRule type="cellIs" dxfId="221" priority="345" operator="equal">
      <formula>"SIM"</formula>
    </cfRule>
  </conditionalFormatting>
  <conditionalFormatting sqref="Z227">
    <cfRule type="cellIs" dxfId="220" priority="343" operator="equal">
      <formula>"OPORTUNIDADE"</formula>
    </cfRule>
  </conditionalFormatting>
  <conditionalFormatting sqref="Z227">
    <cfRule type="cellIs" dxfId="219" priority="341" operator="equal">
      <formula>"NÃO"</formula>
    </cfRule>
    <cfRule type="cellIs" dxfId="218" priority="342" operator="equal">
      <formula>"SIM"</formula>
    </cfRule>
  </conditionalFormatting>
  <conditionalFormatting sqref="BP21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6" operator="equal">
      <formula>"OPORTUNIDADE"</formula>
    </cfRule>
  </conditionalFormatting>
  <conditionalFormatting sqref="Y225">
    <cfRule type="cellIs" dxfId="216" priority="334" operator="equal">
      <formula>"NÃO"</formula>
    </cfRule>
    <cfRule type="cellIs" dxfId="215" priority="335" operator="equal">
      <formula>"SIM"</formula>
    </cfRule>
  </conditionalFormatting>
  <conditionalFormatting sqref="Y227">
    <cfRule type="cellIs" dxfId="214" priority="333" operator="equal">
      <formula>"OPORTUNIDADE"</formula>
    </cfRule>
  </conditionalFormatting>
  <conditionalFormatting sqref="Y227">
    <cfRule type="cellIs" dxfId="213" priority="331" operator="equal">
      <formula>"NÃO"</formula>
    </cfRule>
    <cfRule type="cellIs" dxfId="212" priority="332" operator="equal">
      <formula>"SIM"</formula>
    </cfRule>
  </conditionalFormatting>
  <conditionalFormatting sqref="BP2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2" operator="equal">
      <formula>"OPORTUNIDADE"</formula>
    </cfRule>
  </conditionalFormatting>
  <conditionalFormatting sqref="Z244">
    <cfRule type="cellIs" dxfId="210" priority="280" operator="equal">
      <formula>"NÃO"</formula>
    </cfRule>
    <cfRule type="cellIs" dxfId="209" priority="281" operator="equal">
      <formula>"SIM"</formula>
    </cfRule>
  </conditionalFormatting>
  <conditionalFormatting sqref="Y244:Y248">
    <cfRule type="cellIs" dxfId="208" priority="279" operator="equal">
      <formula>"OPORTUNIDADE"</formula>
    </cfRule>
  </conditionalFormatting>
  <conditionalFormatting sqref="Y244:Y248">
    <cfRule type="cellIs" dxfId="207" priority="277" operator="equal">
      <formula>"NÃO"</formula>
    </cfRule>
    <cfRule type="cellIs" dxfId="206" priority="278" operator="equal">
      <formula>"SIM"</formula>
    </cfRule>
  </conditionalFormatting>
  <conditionalFormatting sqref="Y242">
    <cfRule type="cellIs" dxfId="205" priority="276" operator="equal">
      <formula>"OPORTUNIDADE"</formula>
    </cfRule>
  </conditionalFormatting>
  <conditionalFormatting sqref="Y242">
    <cfRule type="cellIs" dxfId="204" priority="274" operator="equal">
      <formula>"NÃO"</formula>
    </cfRule>
    <cfRule type="cellIs" dxfId="203" priority="275" operator="equal">
      <formula>"SIM"</formula>
    </cfRule>
  </conditionalFormatting>
  <conditionalFormatting sqref="Y241">
    <cfRule type="cellIs" dxfId="202" priority="273" operator="equal">
      <formula>"OPORTUNIDADE"</formula>
    </cfRule>
  </conditionalFormatting>
  <conditionalFormatting sqref="Y241">
    <cfRule type="cellIs" dxfId="201" priority="271" operator="equal">
      <formula>"NÃO"</formula>
    </cfRule>
    <cfRule type="cellIs" dxfId="200" priority="272" operator="equal">
      <formula>"SIM"</formula>
    </cfRule>
  </conditionalFormatting>
  <conditionalFormatting sqref="Y240">
    <cfRule type="cellIs" dxfId="199" priority="270" operator="equal">
      <formula>"OPORTUNIDADE"</formula>
    </cfRule>
  </conditionalFormatting>
  <conditionalFormatting sqref="Y240">
    <cfRule type="cellIs" dxfId="198" priority="268" operator="equal">
      <formula>"NÃO"</formula>
    </cfRule>
    <cfRule type="cellIs" dxfId="197" priority="269" operator="equal">
      <formula>"SIM"</formula>
    </cfRule>
  </conditionalFormatting>
  <conditionalFormatting sqref="Y239">
    <cfRule type="cellIs" dxfId="196" priority="267" operator="equal">
      <formula>"OPORTUNIDADE"</formula>
    </cfRule>
  </conditionalFormatting>
  <conditionalFormatting sqref="Y239">
    <cfRule type="cellIs" dxfId="195" priority="265" operator="equal">
      <formula>"NÃO"</formula>
    </cfRule>
    <cfRule type="cellIs" dxfId="194" priority="266" operator="equal">
      <formula>"SIM"</formula>
    </cfRule>
  </conditionalFormatting>
  <conditionalFormatting sqref="Y238">
    <cfRule type="cellIs" dxfId="193" priority="264" operator="equal">
      <formula>"OPORTUNIDADE"</formula>
    </cfRule>
  </conditionalFormatting>
  <conditionalFormatting sqref="Y238">
    <cfRule type="cellIs" dxfId="192" priority="262" operator="equal">
      <formula>"NÃO"</formula>
    </cfRule>
    <cfRule type="cellIs" dxfId="191" priority="263" operator="equal">
      <formula>"SIM"</formula>
    </cfRule>
  </conditionalFormatting>
  <conditionalFormatting sqref="Y237">
    <cfRule type="cellIs" dxfId="190" priority="261" operator="equal">
      <formula>"OPORTUNIDADE"</formula>
    </cfRule>
  </conditionalFormatting>
  <conditionalFormatting sqref="Y237">
    <cfRule type="cellIs" dxfId="189" priority="259" operator="equal">
      <formula>"NÃO"</formula>
    </cfRule>
    <cfRule type="cellIs" dxfId="188" priority="260" operator="equal">
      <formula>"SIM"</formula>
    </cfRule>
  </conditionalFormatting>
  <conditionalFormatting sqref="BQ192">
    <cfRule type="cellIs" dxfId="187" priority="254" operator="equal">
      <formula>"Produção e Intervalo"</formula>
    </cfRule>
    <cfRule type="cellIs" dxfId="186" priority="255" operator="equal">
      <formula>"Aderente"</formula>
    </cfRule>
    <cfRule type="cellIs" dxfId="185" priority="256" operator="equal">
      <formula>"Intervalo"</formula>
    </cfRule>
    <cfRule type="cellIs" dxfId="184" priority="257" operator="equal">
      <formula>"Produção"</formula>
    </cfRule>
    <cfRule type="cellIs" dxfId="183" priority="258" operator="equal">
      <formula>"ERRO"</formula>
    </cfRule>
  </conditionalFormatting>
  <conditionalFormatting sqref="BJ203:BK20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7" operator="equal">
      <formula>"OPORTUNIDADE"</formula>
    </cfRule>
  </conditionalFormatting>
  <conditionalFormatting sqref="Y255">
    <cfRule type="cellIs" dxfId="181" priority="245" operator="equal">
      <formula>"NÃO"</formula>
    </cfRule>
    <cfRule type="cellIs" dxfId="180" priority="246" operator="equal">
      <formula>"SIM"</formula>
    </cfRule>
  </conditionalFormatting>
  <conditionalFormatting sqref="Y263">
    <cfRule type="cellIs" dxfId="179" priority="241" operator="equal">
      <formula>"OPORTUNIDADE"</formula>
    </cfRule>
  </conditionalFormatting>
  <conditionalFormatting sqref="Y263">
    <cfRule type="cellIs" dxfId="178" priority="239" operator="equal">
      <formula>"NÃO"</formula>
    </cfRule>
    <cfRule type="cellIs" dxfId="177" priority="240" operator="equal">
      <formula>"SIM"</formula>
    </cfRule>
  </conditionalFormatting>
  <conditionalFormatting sqref="BP2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2" operator="equal">
      <formula>"OPORTUNIDADE"</formula>
    </cfRule>
  </conditionalFormatting>
  <conditionalFormatting sqref="Y275:Z275">
    <cfRule type="cellIs" dxfId="175" priority="220" operator="equal">
      <formula>"NÃO"</formula>
    </cfRule>
    <cfRule type="cellIs" dxfId="174" priority="221" operator="equal">
      <formula>"SIM"</formula>
    </cfRule>
  </conditionalFormatting>
  <conditionalFormatting sqref="BP2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5" operator="equal">
      <formula>"OPORTUNIDADE"</formula>
    </cfRule>
  </conditionalFormatting>
  <conditionalFormatting sqref="Z272">
    <cfRule type="cellIs" dxfId="172" priority="213" operator="equal">
      <formula>"NÃO"</formula>
    </cfRule>
    <cfRule type="cellIs" dxfId="171" priority="214" operator="equal">
      <formula>"SIM"</formula>
    </cfRule>
  </conditionalFormatting>
  <conditionalFormatting sqref="BK28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4" operator="equal">
      <formula>"OPORTUNIDADE"</formula>
    </cfRule>
  </conditionalFormatting>
  <conditionalFormatting sqref="Y6:Z25">
    <cfRule type="cellIs" dxfId="169" priority="162" operator="equal">
      <formula>"NÃO"</formula>
    </cfRule>
    <cfRule type="cellIs" dxfId="168" priority="163" operator="equal">
      <formula>"SIM"</formula>
    </cfRule>
  </conditionalFormatting>
  <conditionalFormatting sqref="Z18">
    <cfRule type="cellIs" dxfId="167" priority="161" operator="equal">
      <formula>"OPORTUNIDADE"</formula>
    </cfRule>
  </conditionalFormatting>
  <conditionalFormatting sqref="Z18">
    <cfRule type="cellIs" dxfId="166" priority="159" operator="equal">
      <formula>"NÃO"</formula>
    </cfRule>
    <cfRule type="cellIs" dxfId="165" priority="160" operator="equal">
      <formula>"SIM"</formula>
    </cfRule>
  </conditionalFormatting>
  <conditionalFormatting sqref="Y18">
    <cfRule type="cellIs" dxfId="164" priority="158" operator="equal">
      <formula>"OPORTUNIDADE"</formula>
    </cfRule>
  </conditionalFormatting>
  <conditionalFormatting sqref="Y18">
    <cfRule type="cellIs" dxfId="163" priority="156" operator="equal">
      <formula>"NÃO"</formula>
    </cfRule>
    <cfRule type="cellIs" dxfId="162" priority="157" operator="equal">
      <formula>"SIM"</formula>
    </cfRule>
  </conditionalFormatting>
  <conditionalFormatting sqref="Z23">
    <cfRule type="cellIs" dxfId="161" priority="155" operator="equal">
      <formula>"OPORTUNIDADE"</formula>
    </cfRule>
  </conditionalFormatting>
  <conditionalFormatting sqref="Z23">
    <cfRule type="cellIs" dxfId="160" priority="153" operator="equal">
      <formula>"NÃO"</formula>
    </cfRule>
    <cfRule type="cellIs" dxfId="159" priority="154" operator="equal">
      <formula>"SIM"</formula>
    </cfRule>
  </conditionalFormatting>
  <conditionalFormatting sqref="Y23">
    <cfRule type="cellIs" dxfId="158" priority="152" operator="equal">
      <formula>"OPORTUNIDADE"</formula>
    </cfRule>
  </conditionalFormatting>
  <conditionalFormatting sqref="Y23">
    <cfRule type="cellIs" dxfId="157" priority="150" operator="equal">
      <formula>"NÃO"</formula>
    </cfRule>
    <cfRule type="cellIs" dxfId="156" priority="151" operator="equal">
      <formula>"SIM"</formula>
    </cfRule>
  </conditionalFormatting>
  <conditionalFormatting sqref="BK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1491</v>
      </c>
      <c r="V1" s="294"/>
      <c r="W1" s="294"/>
    </row>
    <row r="2" spans="1:23" s="91" customFormat="1">
      <c r="A2" s="94" t="s">
        <v>1492</v>
      </c>
      <c r="B2" s="94" t="s">
        <v>1493</v>
      </c>
      <c r="C2" s="94" t="s">
        <v>508</v>
      </c>
      <c r="D2" s="95" t="s">
        <v>1062</v>
      </c>
      <c r="E2" s="95" t="s">
        <v>1063</v>
      </c>
      <c r="F2" s="95" t="s">
        <v>1494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1495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Oportunidade</v>
      </c>
      <c r="C204" s="181" t="str">
        <f>IF(SP_NORTE!Z207="","*",SP_NORTE!Z207)</f>
        <v>P3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E14</v>
      </c>
      <c r="H204" s="180" t="str">
        <f>IF(SP_NORTE!F207="","*",SP_NORTE!F207)</f>
        <v>MECANIZAÇÃO - ESMERILHADORA</v>
      </c>
      <c r="I204" s="180" t="str">
        <f>IF(SP_NORTE!H207="","*",SP_NORTE!H207)</f>
        <v>ZJA2</v>
      </c>
      <c r="J204" s="180" t="str">
        <f>IF(SP_NORTE!I207="","*",SP_NORTE!I207)</f>
        <v>ZJA2</v>
      </c>
      <c r="K204" s="171" t="str">
        <f>IF(SP_NORTE!M207="","*",SP_NORTE!M207)</f>
        <v>ZJA-ZFN</v>
      </c>
      <c r="L204" s="171" t="str">
        <f>IF(SP_NORTE!N207="","*",SP_NORTE!N207)</f>
        <v>ZJAZFN</v>
      </c>
      <c r="M204" s="172">
        <f>IF(SP_NORTE!J207="","*",SP_NORTE!J207)</f>
        <v>73</v>
      </c>
      <c r="N204" s="179">
        <f>IF(SP_NORTE!K207="","*",SP_NORTE!K207)</f>
        <v>373.58800000000002</v>
      </c>
      <c r="O204" s="179" t="str">
        <f>IF(SP_NORTE!L207="","*",SP_NORTE!L207)</f>
        <v>-</v>
      </c>
      <c r="P204" s="178">
        <f>IF(SP_NORTE!O207="","*",SP_NORTE!O207)</f>
        <v>0.99930555555555556</v>
      </c>
      <c r="Q204" s="178">
        <f>IF(SP_NORTE!P207="","*",SP_NORTE!P207)</f>
        <v>4.1666666666666664E-2</v>
      </c>
      <c r="R204" s="180" t="str">
        <f>IF(SP_NORTE!Q207="","*",CONCATENATE(SP_NORTE!Q207," ",SP_NORTE!R207))</f>
        <v>20000 M</v>
      </c>
      <c r="S204" s="180" t="str">
        <f>IF(SP_NORTE!V207="","*",SP_NORTE!V207)</f>
        <v>Fernanda</v>
      </c>
      <c r="T204" s="180" t="str">
        <f>IF(SP_NORTE!W207="","*",SP_NORTE!W207)</f>
        <v>Esmerilhadora - Segue à 16 km/h</v>
      </c>
      <c r="U204" s="169" t="str">
        <f ca="1">_xlfn.XLOOKUP(G204&amp;$U$2,BS_CONTROLE[CHAVE],BS_CONTROLE[Quantidade_11],"-")</f>
        <v>-</v>
      </c>
      <c r="V204" s="169">
        <f ca="1">_xlfn.XLOOKUP(G204&amp;$V$2,BS_CONTROLE[CHAVE],BS_CONTROLE[Quantidade_11],"-")</f>
        <v>0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Oportunidade</v>
      </c>
      <c r="C205" s="181" t="str">
        <f>IF(SP_NORTE!Z208="","*",SP_NORTE!Z208)</f>
        <v>P1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JOVÂNIO (TP-850)</v>
      </c>
      <c r="H205" s="180" t="str">
        <f>IF(SP_NORTE!F208="","*",SP_NORTE!F208)</f>
        <v>PDM - SOLDA</v>
      </c>
      <c r="I205" s="180" t="str">
        <f>IF(SP_NORTE!H208="","*",SP_NORTE!H208)</f>
        <v>ZJAN</v>
      </c>
      <c r="J205" s="180" t="str">
        <f>IF(SP_NORTE!I208="","*",SP_NORTE!I208)</f>
        <v>-</v>
      </c>
      <c r="K205" s="171" t="str">
        <f>IF(SP_NORTE!M208="","*",SP_NORTE!M208)</f>
        <v>ZJA</v>
      </c>
      <c r="L205" s="171" t="str">
        <f>IF(SP_NORTE!N208="","*",SP_NORTE!N208)</f>
        <v>ZJA1</v>
      </c>
      <c r="M205" s="172">
        <f>IF(SP_NORTE!J208="","*",SP_NORTE!J208)</f>
        <v>73</v>
      </c>
      <c r="N205" s="179">
        <f>IF(SP_NORTE!K208="","*",SP_NORTE!K208)</f>
        <v>373.5</v>
      </c>
      <c r="O205" s="179" t="str">
        <f>IF(SP_NORTE!L208="","*",SP_NORTE!L208)</f>
        <v>-</v>
      </c>
      <c r="P205" s="178">
        <f>IF(SP_NORTE!O208="","*",SP_NORTE!O208)</f>
        <v>0.375</v>
      </c>
      <c r="Q205" s="178">
        <f>IF(SP_NORTE!P208="","*",SP_NORTE!P208)</f>
        <v>6.25E-2</v>
      </c>
      <c r="R205" s="180" t="str">
        <f>IF(SP_NORTE!Q208="","*",CONCATENATE(SP_NORTE!Q208," ",SP_NORTE!R208))</f>
        <v>1 Nº DE SOLDA</v>
      </c>
      <c r="S205" s="180" t="str">
        <f>IF(SP_NORTE!V208="","*",SP_NORTE!V208)</f>
        <v>Jovanio</v>
      </c>
      <c r="T205" s="180" t="str">
        <f>IF(SP_NORTE!W208="","*",SP_NORTE!W208)</f>
        <v>Execução de solda - Condicionado à temperatura</v>
      </c>
      <c r="U205" s="169">
        <f ca="1">_xlfn.XLOOKUP(G205&amp;$U$2,BS_CONTROLE[CHAVE],BS_CONTROLE[Quantidade_11],"-")</f>
        <v>0</v>
      </c>
      <c r="V205" s="169">
        <f ca="1">_xlfn.XLOOKUP(G205&amp;$V$2,BS_CONTROLE[CHAVE],BS_CONTROLE[Quantidade_11],"-")</f>
        <v>1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Oportunidade</v>
      </c>
      <c r="C206" s="181" t="str">
        <f>IF(SP_NORTE!Z209="","*",SP_NORTE!Z209)</f>
        <v>P0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V87</v>
      </c>
      <c r="H206" s="180" t="str">
        <f>IF(SP_NORTE!F209="","*",SP_NORTE!F209)</f>
        <v>MECANIZAÇÃO - SOCADORA</v>
      </c>
      <c r="I206" s="180" t="str">
        <f>IF(SP_NORTE!H209="","*",SP_NORTE!H209)</f>
        <v>ZFN2</v>
      </c>
      <c r="J206" s="180" t="str">
        <f>IF(SP_NORTE!I209="","*",SP_NORTE!I209)</f>
        <v>ZFN2</v>
      </c>
      <c r="K206" s="171" t="str">
        <f>IF(SP_NORTE!M209="","*",SP_NORTE!M209)</f>
        <v>ZGI-ZFN</v>
      </c>
      <c r="L206" s="171" t="str">
        <f>IF(SP_NORTE!N209="","*",SP_NORTE!N209)</f>
        <v>ZGI326</v>
      </c>
      <c r="M206" s="172">
        <f>IF(SP_NORTE!J209="","*",SP_NORTE!J209)</f>
        <v>73</v>
      </c>
      <c r="N206" s="179">
        <f>IF(SP_NORTE!K209="","*",SP_NORTE!K209)</f>
        <v>326</v>
      </c>
      <c r="O206" s="179">
        <f>IF(SP_NORTE!L209="","*",SP_NORTE!L209)</f>
        <v>322</v>
      </c>
      <c r="P206" s="178">
        <f>IF(SP_NORTE!O209="","*",SP_NORTE!O209)</f>
        <v>0.33333333333333331</v>
      </c>
      <c r="Q206" s="178">
        <f>IF(SP_NORTE!P209="","*",SP_NORTE!P209)</f>
        <v>8.3333333333333329E-2</v>
      </c>
      <c r="R206" s="180" t="str">
        <f>IF(SP_NORTE!Q209="","*",CONCATENATE(SP_NORTE!Q209," ",SP_NORTE!R209))</f>
        <v>1020 M</v>
      </c>
      <c r="S206" s="180" t="str">
        <f>IF(SP_NORTE!V209="","*",SP_NORTE!V209)</f>
        <v>Saulo</v>
      </c>
      <c r="T206" s="180" t="str">
        <f>IF(SP_NORTE!W209="","*",SP_NORTE!W209)</f>
        <v>Socaria mecanizada</v>
      </c>
      <c r="U206" s="169">
        <f ca="1">_xlfn.XLOOKUP(G206&amp;$U$2,BS_CONTROLE[CHAVE],BS_CONTROLE[Quantidade_11],"-")</f>
        <v>0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Oportunidade</v>
      </c>
      <c r="C207" s="181" t="str">
        <f>IF(SP_NORTE!Z210="","*",SP_NORTE!Z210)</f>
        <v>P2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JULIO (TP-697)</v>
      </c>
      <c r="H207" s="180" t="str">
        <f>IF(SP_NORTE!F210="","*",SP_NORTE!F210)</f>
        <v>PDM - SOLDA</v>
      </c>
      <c r="I207" s="180" t="str">
        <f>IF(SP_NORTE!H210="","*",SP_NORTE!H210)</f>
        <v>282286</v>
      </c>
      <c r="J207" s="180" t="str">
        <f>IF(SP_NORTE!I210="","*",SP_NORTE!I210)</f>
        <v>-</v>
      </c>
      <c r="K207" s="171" t="str">
        <f>IF(SP_NORTE!M210="","*",SP_NORTE!M210)</f>
        <v>ZKY-ZZM</v>
      </c>
      <c r="L207" s="171">
        <f>IF(SP_NORTE!N210="","*",SP_NORTE!N210)</f>
        <v>282286</v>
      </c>
      <c r="M207" s="172">
        <f>IF(SP_NORTE!J210="","*",SP_NORTE!J210)</f>
        <v>73</v>
      </c>
      <c r="N207" s="179">
        <f>IF(SP_NORTE!K210="","*",SP_NORTE!K210)</f>
        <v>283.3</v>
      </c>
      <c r="O207" s="179" t="str">
        <f>IF(SP_NORTE!L210="","*",SP_NORTE!L210)</f>
        <v>-</v>
      </c>
      <c r="P207" s="178">
        <f>IF(SP_NORTE!O210="","*",SP_NORTE!O210)</f>
        <v>0.35416666666666669</v>
      </c>
      <c r="Q207" s="178">
        <f>IF(SP_NORTE!P210="","*",SP_NORTE!P210)</f>
        <v>6.25E-2</v>
      </c>
      <c r="R207" s="180" t="str">
        <f>IF(SP_NORTE!Q210="","*",CONCATENATE(SP_NORTE!Q210," ",SP_NORTE!R210))</f>
        <v>1 Nº DE SOLDA</v>
      </c>
      <c r="S207" s="180" t="str">
        <f>IF(SP_NORTE!V210="","*",SP_NORTE!V210)</f>
        <v>Júlio</v>
      </c>
      <c r="T207" s="180" t="str">
        <f>IF(SP_NORTE!W210="","*",SP_NORTE!W210)</f>
        <v>Execução de solda - Condicionado à temperatura</v>
      </c>
      <c r="U207" s="169" t="str">
        <f ca="1">_xlfn.XLOOKUP(G207&amp;$U$2,BS_CONTROLE[CHAVE],BS_CONTROLE[Quantidade_11],"-")</f>
        <v>-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Oportunidade</v>
      </c>
      <c r="C208" s="181" t="str">
        <f>IF(SP_NORTE!Z211="","*",SP_NORTE!Z211)</f>
        <v>P1</v>
      </c>
      <c r="D208" s="171" t="str">
        <f>IF(SP_NORTE!S211="","*",SP_NORTE!S211)</f>
        <v>SP NORTE</v>
      </c>
      <c r="E208" s="171" t="str">
        <f>IF(SP_NORTE!T211="","*",SP_NORTE!T211)</f>
        <v>ZEB-ZCZ</v>
      </c>
      <c r="F208" s="180" t="str">
        <f>IF(SP_NORTE!B211="","*",SP_NORTE!B211)</f>
        <v>*</v>
      </c>
      <c r="G208" s="180" t="str">
        <f>IF(SP_NORTE!D211="","*",SP_NORTE!D211)</f>
        <v>PEDRO (TP-696)</v>
      </c>
      <c r="H208" s="180" t="str">
        <f>IF(SP_NORTE!F211="","*",SP_NORTE!F211)</f>
        <v>PDM - SOLDA</v>
      </c>
      <c r="I208" s="180" t="str">
        <f>IF(SP_NORTE!H211="","*",SP_NORTE!H211)</f>
        <v>152ZCT</v>
      </c>
      <c r="J208" s="180" t="str">
        <f>IF(SP_NORTE!I211="","*",SP_NORTE!I211)</f>
        <v>-</v>
      </c>
      <c r="K208" s="171" t="str">
        <f>IF(SP_NORTE!M211="","*",SP_NORTE!M211)</f>
        <v>ZCV-ZCT</v>
      </c>
      <c r="L208" s="171" t="str">
        <f>IF(SP_NORTE!N211="","*",SP_NORTE!N211)</f>
        <v>152ZCT</v>
      </c>
      <c r="M208" s="172">
        <f>IF(SP_NORTE!J211="","*",SP_NORTE!J211)</f>
        <v>73</v>
      </c>
      <c r="N208" s="179">
        <f>IF(SP_NORTE!K211="","*",SP_NORTE!K211)</f>
        <v>153.68</v>
      </c>
      <c r="O208" s="179" t="str">
        <f>IF(SP_NORTE!L211="","*",SP_NORTE!L211)</f>
        <v>-</v>
      </c>
      <c r="P208" s="178">
        <f>IF(SP_NORTE!O211="","*",SP_NORTE!O211)</f>
        <v>0.39583333333333331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Pedro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>
        <f ca="1">_xlfn.XLOOKUP(G208&amp;$V$2,BS_CONTROLE[CHAVE],BS_CONTROLE[Quantidade_11],"-")</f>
        <v>0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P0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>
        <f>IF(SP_NORTE!B212="","*",SP_NORTE!B212)</f>
        <v>45974</v>
      </c>
      <c r="G209" s="180" t="str">
        <f>IF(SP_NORTE!D212="","*",SP_NORTE!D212)</f>
        <v>E46</v>
      </c>
      <c r="H209" s="180" t="str">
        <f>IF(SP_NORTE!F212="","*",SP_NORTE!F212)</f>
        <v>TRILHEIRO - DESCARGA</v>
      </c>
      <c r="I209" s="180" t="str">
        <f>IF(SP_NORTE!H212="","*",SP_NORTE!H212)</f>
        <v>ZRU2</v>
      </c>
      <c r="J209" s="180" t="str">
        <f>IF(SP_NORTE!I212="","*",SP_NORTE!I212)</f>
        <v>ZRU2</v>
      </c>
      <c r="K209" s="171" t="str">
        <f>IF(SP_NORTE!M212="","*",SP_NORTE!M212)</f>
        <v>ZCV-ZCT</v>
      </c>
      <c r="L209" s="171">
        <f>IF(SP_NORTE!N212="","*",SP_NORTE!N212)</f>
        <v>146152</v>
      </c>
      <c r="M209" s="172">
        <f>IF(SP_NORTE!J212="","*",SP_NORTE!J212)</f>
        <v>73</v>
      </c>
      <c r="N209" s="179">
        <f>IF(SP_NORTE!K212="","*",SP_NORTE!K212)</f>
        <v>149.9</v>
      </c>
      <c r="O209" s="179">
        <f>IF(SP_NORTE!L212="","*",SP_NORTE!L212)</f>
        <v>147.72</v>
      </c>
      <c r="P209" s="178">
        <f>IF(SP_NORTE!O212="","*",SP_NORTE!O212)</f>
        <v>0.29166666666666669</v>
      </c>
      <c r="Q209" s="178">
        <f>IF(SP_NORTE!P212="","*",SP_NORTE!P212)</f>
        <v>0.125</v>
      </c>
      <c r="R209" s="180" t="str">
        <f>IF(SP_NORTE!Q212="","*",CONCATENATE(SP_NORTE!Q212," ",SP_NORTE!R212))</f>
        <v>2496 M</v>
      </c>
      <c r="S209" s="180" t="str">
        <f>IF(SP_NORTE!V212="","*",SP_NORTE!V212)</f>
        <v>Nelson</v>
      </c>
      <c r="T209" s="180" t="str">
        <f>IF(SP_NORTE!W212="","*",SP_NORTE!W212)</f>
        <v xml:space="preserve">Descarga de trilho </v>
      </c>
      <c r="U209" s="169">
        <f ca="1">_xlfn.XLOOKUP(G209&amp;$U$2,BS_CONTROLE[CHAVE],BS_CONTROLE[Quantidade_11],"-")</f>
        <v>0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Oportunidade</v>
      </c>
      <c r="C210" s="181" t="str">
        <f>IF(SP_NORTE!Z213="","*",SP_NORTE!Z213)</f>
        <v>P1</v>
      </c>
      <c r="D210" s="171" t="str">
        <f>IF(SP_NORTE!S213="","*",SP_NORTE!S213)</f>
        <v>SP NORTE</v>
      </c>
      <c r="E210" s="171" t="str">
        <f>IF(SP_NORTE!T213="","*",SP_NORTE!T213)</f>
        <v>ZCZ-ZTI</v>
      </c>
      <c r="F210" s="180">
        <f>IF(SP_NORTE!B213="","*",SP_NORTE!B213)</f>
        <v>45974</v>
      </c>
      <c r="G210" s="180" t="str">
        <f>IF(SP_NORTE!D213="","*",SP_NORTE!D213)</f>
        <v>IGOR (TF-660)</v>
      </c>
      <c r="H210" s="180" t="str">
        <f>IF(SP_NORTE!F213="","*",SP_NORTE!F213)</f>
        <v>MODERNIZAÇÃO - SOLDA</v>
      </c>
      <c r="I210" s="180" t="str">
        <f>IF(SP_NORTE!H213="","*",SP_NORTE!H213)</f>
        <v>ZDGK58</v>
      </c>
      <c r="J210" s="180" t="str">
        <f>IF(SP_NORTE!I213="","*",SP_NORTE!I213)</f>
        <v>-</v>
      </c>
      <c r="K210" s="171" t="str">
        <f>IF(SP_NORTE!M213="","*",SP_NORTE!M213)</f>
        <v>ZDG-ZTN</v>
      </c>
      <c r="L210" s="171" t="str">
        <f>IF(SP_NORTE!N213="","*",SP_NORTE!N213)</f>
        <v>ZDGK58</v>
      </c>
      <c r="M210" s="172">
        <f>IF(SP_NORTE!J213="","*",SP_NORTE!J213)</f>
        <v>73</v>
      </c>
      <c r="N210" s="179">
        <f>IF(SP_NORTE!K213="","*",SP_NORTE!K213)</f>
        <v>55.252000000000002</v>
      </c>
      <c r="O210" s="179" t="str">
        <f>IF(SP_NORTE!L213="","*",SP_NORTE!L213)</f>
        <v>-</v>
      </c>
      <c r="P210" s="178">
        <f>IF(SP_NORTE!O213="","*",SP_NORTE!O213)</f>
        <v>0.35416666666666669</v>
      </c>
      <c r="Q210" s="178">
        <f>IF(SP_NORTE!P213="","*",SP_NORTE!P213)</f>
        <v>6.25E-2</v>
      </c>
      <c r="R210" s="180" t="str">
        <f>IF(SP_NORTE!Q213="","*",CONCATENATE(SP_NORTE!Q213," ",SP_NORTE!R213))</f>
        <v>1 Nº DE SOLDA</v>
      </c>
      <c r="S210" s="180" t="str">
        <f>IF(SP_NORTE!V213="","*",SP_NORTE!V213)</f>
        <v>Igor</v>
      </c>
      <c r="T210" s="180" t="str">
        <f>IF(SP_NORTE!W213="","*",SP_NORTE!W213)</f>
        <v>Solda  - Condicionado à temperatura</v>
      </c>
      <c r="U210" s="169">
        <f ca="1">_xlfn.XLOOKUP(G210&amp;$U$2,BS_CONTROLE[CHAVE],BS_CONTROLE[Quantidade_11],"-")</f>
        <v>0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P0</v>
      </c>
      <c r="D211" s="171" t="str">
        <f>IF(SP_NORTE!S214="","*",SP_NORTE!S214)</f>
        <v>SP NORTE</v>
      </c>
      <c r="E211" s="171" t="str">
        <f>IF(SP_NORTE!T214="","*",SP_NORTE!T214)</f>
        <v>ZCZ-ZTI</v>
      </c>
      <c r="F211" s="180">
        <f>IF(SP_NORTE!B214="","*",SP_NORTE!B214)</f>
        <v>45974</v>
      </c>
      <c r="G211" s="180" t="str">
        <f>IF(SP_NORTE!D214="","*",SP_NORTE!D214)</f>
        <v>ANTÔNIO (TP-713)</v>
      </c>
      <c r="H211" s="180" t="str">
        <f>IF(SP_NORTE!F214="","*",SP_NORTE!F214)</f>
        <v>PDM - SOLDA</v>
      </c>
      <c r="I211" s="180" t="str">
        <f>IF(SP_NORTE!H214="","*",SP_NORTE!H214)</f>
        <v>K14K18</v>
      </c>
      <c r="J211" s="180" t="str">
        <f>IF(SP_NORTE!I214="","*",SP_NORTE!I214)</f>
        <v>-</v>
      </c>
      <c r="K211" s="171" t="str">
        <f>IF(SP_NORTE!M214="","*",SP_NORTE!M214)</f>
        <v>ZTO-ZDZ</v>
      </c>
      <c r="L211" s="171" t="str">
        <f>IF(SP_NORTE!N214="","*",SP_NORTE!N214)</f>
        <v>K14K18</v>
      </c>
      <c r="M211" s="172">
        <f>IF(SP_NORTE!J214="","*",SP_NORTE!J214)</f>
        <v>73</v>
      </c>
      <c r="N211" s="179">
        <f>IF(SP_NORTE!K214="","*",SP_NORTE!K214)</f>
        <v>15.7</v>
      </c>
      <c r="O211" s="179" t="str">
        <f>IF(SP_NORTE!L214="","*",SP_NORTE!L214)</f>
        <v>-</v>
      </c>
      <c r="P211" s="178">
        <f>IF(SP_NORTE!O214="","*",SP_NORTE!O214)</f>
        <v>0.375</v>
      </c>
      <c r="Q211" s="178">
        <f>IF(SP_NORTE!P214="","*",SP_NORTE!P214)</f>
        <v>0.125</v>
      </c>
      <c r="R211" s="180" t="str">
        <f>IF(SP_NORTE!Q214="","*",CONCATENATE(SP_NORTE!Q214," ",SP_NORTE!R214))</f>
        <v>2 Nº DE SOLDA</v>
      </c>
      <c r="S211" s="180" t="str">
        <f>IF(SP_NORTE!V214="","*",SP_NORTE!V214)</f>
        <v>Antònio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Oportunidade</v>
      </c>
      <c r="C212" s="181" t="str">
        <f>IF(SP_NORTE!Z215="","*",SP_NORTE!Z215)</f>
        <v>P0</v>
      </c>
      <c r="D212" s="171" t="str">
        <f>IF(SP_NORTE!S215="","*",SP_NORTE!S215)</f>
        <v>SP NORTE</v>
      </c>
      <c r="E212" s="171" t="str">
        <f>IF(SP_NORTE!T215="","*",SP_NORTE!T215)</f>
        <v>ZCZ-ZTI</v>
      </c>
      <c r="F212" s="180">
        <f>IF(SP_NORTE!B215="","*",SP_NORTE!B215)</f>
        <v>45974</v>
      </c>
      <c r="G212" s="180" t="str">
        <f>IF(SP_NORTE!D215="","*",SP_NORTE!D215)</f>
        <v>EDVAN (TP-691)</v>
      </c>
      <c r="H212" s="180" t="str">
        <f>IF(SP_NORTE!F215="","*",SP_NORTE!F215)</f>
        <v>PDM - ALÍVIO DE TENSÃO</v>
      </c>
      <c r="I212" s="180" t="str">
        <f>IF(SP_NORTE!H215="","*",SP_NORTE!H215)</f>
        <v>K14K18</v>
      </c>
      <c r="J212" s="180" t="str">
        <f>IF(SP_NORTE!I215="","*",SP_NORTE!I215)</f>
        <v>-</v>
      </c>
      <c r="K212" s="171" t="str">
        <f>IF(SP_NORTE!M215="","*",SP_NORTE!M215)</f>
        <v>ZTO-ZDZ</v>
      </c>
      <c r="L212" s="171" t="str">
        <f>IF(SP_NORTE!N215="","*",SP_NORTE!N215)</f>
        <v>K14K18</v>
      </c>
      <c r="M212" s="172">
        <f>IF(SP_NORTE!J215="","*",SP_NORTE!J215)</f>
        <v>73</v>
      </c>
      <c r="N212" s="179">
        <f>IF(SP_NORTE!K215="","*",SP_NORTE!K215)</f>
        <v>15.7</v>
      </c>
      <c r="O212" s="179" t="str">
        <f>IF(SP_NORTE!L215="","*",SP_NORTE!L215)</f>
        <v>-</v>
      </c>
      <c r="P212" s="178">
        <f>IF(SP_NORTE!O215="","*",SP_NORTE!O215)</f>
        <v>0.375</v>
      </c>
      <c r="Q212" s="178">
        <f>IF(SP_NORTE!P215="","*",SP_NORTE!P215)</f>
        <v>0.125</v>
      </c>
      <c r="R212" s="180" t="str">
        <f>IF(SP_NORTE!Q215="","*",CONCATENATE(SP_NORTE!Q215," ",SP_NORTE!R215))</f>
        <v>312 M</v>
      </c>
      <c r="S212" s="180" t="str">
        <f>IF(SP_NORTE!V215="","*",SP_NORTE!V215)</f>
        <v>Edvan</v>
      </c>
      <c r="T212" s="180" t="str">
        <f>IF(SP_NORTE!W215="","*",SP_NORTE!W215)</f>
        <v>Alívio de tensão - Condicionado à temperatura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ZBV-ZTI</v>
      </c>
      <c r="F213" s="180">
        <f>IF(SP_NORTE!B216="","*",SP_NORTE!B216)</f>
        <v>45974</v>
      </c>
      <c r="G213" s="180" t="str">
        <f>IF(SP_NORTE!D216="","*",SP_NORTE!D216)</f>
        <v>EXPANSÃO TURMA 1</v>
      </c>
      <c r="H213" s="180" t="str">
        <f>IF(SP_NORTE!F216="","*",SP_NORTE!F216)</f>
        <v>EXPANSÃO - SOLDA</v>
      </c>
      <c r="I213" s="180" t="str">
        <f>IF(SP_NORTE!H216="","*",SP_NORTE!H216)</f>
        <v>111ZCD</v>
      </c>
      <c r="J213" s="180" t="str">
        <f>IF(SP_NORTE!I216="","*",SP_NORTE!I216)</f>
        <v>-</v>
      </c>
      <c r="K213" s="171" t="str">
        <f>IF(SP_NORTE!M216="","*",SP_NORTE!M216)</f>
        <v>ZLI-ZCD</v>
      </c>
      <c r="L213" s="171" t="str">
        <f>IF(SP_NORTE!N216="","*",SP_NORTE!N216)</f>
        <v>111ZCD</v>
      </c>
      <c r="M213" s="172">
        <f>IF(SP_NORTE!J216="","*",SP_NORTE!J216)</f>
        <v>70</v>
      </c>
      <c r="N213" s="179">
        <f>IF(SP_NORTE!K216="","*",SP_NORTE!K216)</f>
        <v>112</v>
      </c>
      <c r="O213" s="179" t="str">
        <f>IF(SP_NORTE!L216="","*",SP_NORTE!L216)</f>
        <v>-</v>
      </c>
      <c r="P213" s="178">
        <f>IF(SP_NORTE!O216="","*",SP_NORTE!O216)</f>
        <v>0.375</v>
      </c>
      <c r="Q213" s="178">
        <f>IF(SP_NORTE!P216="","*",SP_NORTE!P216)</f>
        <v>0.16666666666666666</v>
      </c>
      <c r="R213" s="180" t="str">
        <f>IF(SP_NORTE!Q216="","*",CONCATENATE(SP_NORTE!Q216," ",SP_NORTE!R216))</f>
        <v>4 Nº DE SOLDA</v>
      </c>
      <c r="S213" s="180" t="str">
        <f>IF(SP_NORTE!V216="","*",SP_NORTE!V216)</f>
        <v xml:space="preserve">Elder </v>
      </c>
      <c r="T213" s="180" t="str">
        <f>IF(SP_NORTE!W216="","*",SP_NORTE!W216)</f>
        <v>Solda - Condicionado à temperatura</v>
      </c>
      <c r="U213" s="169" t="str">
        <f ca="1">_xlfn.XLOOKUP(G213&amp;$U$2,BS_CONTROLE[CHAVE],BS_CONTROLE[Quantidade_11],"-")</f>
        <v>-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P1</v>
      </c>
      <c r="D214" s="171" t="str">
        <f>IF(SP_NORTE!S217="","*",SP_NORTE!S217)</f>
        <v>SP NORTE</v>
      </c>
      <c r="E214" s="171" t="str">
        <f>IF(SP_NORTE!T217="","*",SP_NORTE!T217)</f>
        <v>ZBV-ZTI</v>
      </c>
      <c r="F214" s="180">
        <f>IF(SP_NORTE!B217="","*",SP_NORTE!B217)</f>
        <v>45974</v>
      </c>
      <c r="G214" s="180" t="str">
        <f>IF(SP_NORTE!D217="","*",SP_NORTE!D217)</f>
        <v>V92</v>
      </c>
      <c r="H214" s="180" t="str">
        <f>IF(SP_NORTE!F217="","*",SP_NORTE!F217)</f>
        <v>MECANIZAÇÃO - SOCADORA</v>
      </c>
      <c r="I214" s="180" t="str">
        <f>IF(SP_NORTE!H217="","*",SP_NORTE!H217)</f>
        <v>109111</v>
      </c>
      <c r="J214" s="180" t="str">
        <f>IF(SP_NORTE!I217="","*",SP_NORTE!I217)</f>
        <v>109111</v>
      </c>
      <c r="K214" s="171" t="str">
        <f>IF(SP_NORTE!M217="","*",SP_NORTE!M217)</f>
        <v>ZTT-ZLI</v>
      </c>
      <c r="L214" s="171" t="str">
        <f>IF(SP_NORTE!N217="","*",SP_NORTE!N217)</f>
        <v>100ZLI</v>
      </c>
      <c r="M214" s="172">
        <f>IF(SP_NORTE!J217="","*",SP_NORTE!J217)</f>
        <v>70</v>
      </c>
      <c r="N214" s="179">
        <f>IF(SP_NORTE!K217="","*",SP_NORTE!K217)</f>
        <v>101</v>
      </c>
      <c r="O214" s="179" t="str">
        <f>IF(SP_NORTE!L217="","*",SP_NORTE!L217)</f>
        <v>-</v>
      </c>
      <c r="P214" s="178">
        <f>IF(SP_NORTE!O217="","*",SP_NORTE!O217)</f>
        <v>0.375</v>
      </c>
      <c r="Q214" s="178">
        <f>IF(SP_NORTE!P217="","*",SP_NORTE!P217)</f>
        <v>0.125</v>
      </c>
      <c r="R214" s="180" t="str">
        <f>IF(SP_NORTE!Q217="","*",CONCATENATE(SP_NORTE!Q217," ",SP_NORTE!R217))</f>
        <v>300 M</v>
      </c>
      <c r="S214" s="180" t="str">
        <f>IF(SP_NORTE!V217="","*",SP_NORTE!V217)</f>
        <v>Ednan</v>
      </c>
      <c r="T214" s="180" t="str">
        <f>IF(SP_NORTE!W217="","*",SP_NORTE!W217)</f>
        <v>Socaria mecanizada para retirada de restrição</v>
      </c>
      <c r="U214" s="169" t="str">
        <f ca="1">_xlfn.XLOOKUP(G214&amp;$U$2,BS_CONTROLE[CHAVE],BS_CONTROLE[Quantidade_11],"-")</f>
        <v>-</v>
      </c>
      <c r="V214" s="169">
        <f ca="1">_xlfn.XLOOKUP(G214&amp;$V$2,BS_CONTROLE[CHAVE],BS_CONTROLE[Quantidade_11],"-")</f>
        <v>0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>
        <f>IF(SP_NORTE!B218="","*",SP_NORTE!B218)</f>
        <v>45974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>
        <f>IF(SP_NORTE!B219="","*",SP_NORTE!B219)</f>
        <v>45974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1496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8" sqref="A188:P20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1497</v>
      </c>
      <c r="D5" s="296"/>
      <c r="E5" s="296"/>
      <c r="F5" s="296"/>
      <c r="G5" s="296"/>
      <c r="H5" s="296"/>
      <c r="I5" s="296"/>
      <c r="J5" s="297"/>
      <c r="K5" s="298" t="s">
        <v>1498</v>
      </c>
      <c r="L5" s="299"/>
      <c r="M5" s="299"/>
      <c r="N5" s="299"/>
      <c r="O5" s="300" t="s">
        <v>1499</v>
      </c>
      <c r="P5" s="301"/>
    </row>
    <row r="6" spans="1:16" s="81" customFormat="1" ht="15" customHeight="1">
      <c r="A6" s="73" t="s">
        <v>1494</v>
      </c>
      <c r="B6" s="82" t="s">
        <v>1493</v>
      </c>
      <c r="C6" s="83" t="s">
        <v>1062</v>
      </c>
      <c r="D6" s="84" t="s">
        <v>1063</v>
      </c>
      <c r="E6" s="83" t="s">
        <v>1500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1501</v>
      </c>
      <c r="M6" s="87" t="s">
        <v>708</v>
      </c>
      <c r="N6" s="88" t="s">
        <v>1057</v>
      </c>
      <c r="O6" s="204" t="s">
        <v>1100</v>
      </c>
      <c r="P6" s="149" t="s">
        <v>1502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0</v>
      </c>
      <c r="P193" s="182" t="str">
        <f>IF($A$2=1,IF(SP_NORTE!BJ193="","*",SP_NORTE!BJ193),IF(SP_NORTE!BK193="","*",SP_NORTE!BK193))</f>
        <v>TP teve problema com a abertura do boletim, o mesmo entra em vigor a partir das 10h00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0</v>
      </c>
      <c r="P194" s="182" t="str">
        <f>IF($A$2=1,IF(SP_NORTE!BJ195="","*",SP_NORTE!BJ195),IF(SP_NORTE!BK195="","*",SP_NORTE!BK195))</f>
        <v>TP realizando bandeiramento do local de trabalho / Ag. Pronto para alinhamento de FX em oportunidade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0</v>
      </c>
      <c r="P195" s="182" t="str">
        <f>IF($A$2=1,IF(SP_NORTE!BJ196="","*",SP_NORTE!BJ196),IF(SP_NORTE!BK196="","*",SP_NORTE!BK196))</f>
        <v>Ag. Solicitar MC1 para alinhamento de FX com o CCO / Prev. 09h00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2</v>
      </c>
      <c r="P196" s="182" t="str">
        <f>IF($A$2=1,IF(SP_NORTE!BJ197="","*",SP_NORTE!BJ197),IF(SP_NORTE!BK197="","*",SP_NORTE!BK197))</f>
        <v>Ag. Finalizar abastecimento da locomotiva em ZTO / Após solicita para deslocar ZTO-ZMA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0</v>
      </c>
      <c r="P198" s="182" t="str">
        <f>IF($A$2=1,IF(SP_NORTE!BJ200="","*",SP_NORTE!BJ200),IF(SP_NORTE!BK200="","*",SP_NORTE!BK200))</f>
        <v>TP na oficina devido avaria no caminhã / Sem previsão de ficar pronto no local programado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0</v>
      </c>
      <c r="P201" s="182" t="str">
        <f>IF($A$2=1,IF(SP_NORTE!BJ203="","*",SP_NORTE!BJ203),IF(SP_NORTE!BK203="","*",SP_NORTE!BK203))</f>
        <v>TP Pronto 08h15 para exec. de solda no km 112+000 em 111ZCD / CCO analisando possibilidade de FX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2</v>
      </c>
      <c r="P202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>
        <f>IF(SP_NORTE!B207="","*",SP_NORTE!B207)</f>
        <v>45974</v>
      </c>
      <c r="B205" s="90" t="str">
        <f>IF(SP_NORTE!X207="","*",SP_NORTE!X207)</f>
        <v>Oportunidade</v>
      </c>
      <c r="C205" s="90" t="str">
        <f>IF(SP_NORTE!S207="","*",SP_NORTE!S207)</f>
        <v>SP NORTE</v>
      </c>
      <c r="D205" s="90" t="str">
        <f>IF(SP_NORTE!T207="","*",SP_NORTE!T207)</f>
        <v>TMI-ZEB</v>
      </c>
      <c r="E205" s="90" t="str">
        <f>IF(SP_NORTE!D207="","*",SP_NORTE!D207)</f>
        <v>E14</v>
      </c>
      <c r="F205" s="90" t="str">
        <f>IF(SP_NORTE!H207="","*",SP_NORTE!H207)</f>
        <v>ZJA2</v>
      </c>
      <c r="G205" s="90" t="str">
        <f>IF(SP_NORTE!M207="","*",SP_NORTE!M207)</f>
        <v>ZJA-ZFN</v>
      </c>
      <c r="H205" s="129">
        <f>IF(SP_NORTE!K207="","*",SP_NORTE!K207)</f>
        <v>373.58800000000002</v>
      </c>
      <c r="I205" s="126">
        <f>IF(SP_NORTE!O207="","*",SP_NORTE!O207)</f>
        <v>0.99930555555555556</v>
      </c>
      <c r="J205" s="126">
        <f>IF(SP_NORTE!P207="","*",SP_NORTE!P207)</f>
        <v>4.1666666666666664E-2</v>
      </c>
      <c r="K205" s="90" t="str">
        <f>IF(SP_NORTE!AK207="","*",SP_NORTE!AK207)</f>
        <v>ZJA2</v>
      </c>
      <c r="L205" s="90" t="str">
        <f>IF(SP_NORTE!AM207="","*",SP_NORTE!AM207)</f>
        <v>ZJA-ZFN</v>
      </c>
      <c r="M205" s="90">
        <f>IF(SP_NORTE!AP207="","*",SP_NORTE!AP207)</f>
        <v>373.58800000000002</v>
      </c>
      <c r="N205" s="90" t="str">
        <f>IF(SP_NORTE!AM207="","*",SP_NORTE!AM207)</f>
        <v>ZJA-ZFN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>
        <f>IF(SP_NORTE!B208="","*",SP_NORTE!B208)</f>
        <v>45974</v>
      </c>
      <c r="B206" s="90" t="str">
        <f>IF(SP_NORTE!X208="","*",SP_NORTE!X208)</f>
        <v>Oportunidade</v>
      </c>
      <c r="C206" s="90" t="str">
        <f>IF(SP_NORTE!S208="","*",SP_NORTE!S208)</f>
        <v>SP NORTE</v>
      </c>
      <c r="D206" s="90" t="str">
        <f>IF(SP_NORTE!T208="","*",SP_NORTE!T208)</f>
        <v>TMI-ZEB</v>
      </c>
      <c r="E206" s="90" t="str">
        <f>IF(SP_NORTE!D208="","*",SP_NORTE!D208)</f>
        <v>JOVÂNIO (TP-850)</v>
      </c>
      <c r="F206" s="90" t="str">
        <f>IF(SP_NORTE!H208="","*",SP_NORTE!H208)</f>
        <v>ZJAN</v>
      </c>
      <c r="G206" s="90" t="str">
        <f>IF(SP_NORTE!M208="","*",SP_NORTE!M208)</f>
        <v>ZJA</v>
      </c>
      <c r="H206" s="129">
        <f>IF(SP_NORTE!K208="","*",SP_NORTE!K208)</f>
        <v>373.5</v>
      </c>
      <c r="I206" s="126">
        <f>IF(SP_NORTE!O208="","*",SP_NORTE!O208)</f>
        <v>0.375</v>
      </c>
      <c r="J206" s="126">
        <f>IF(SP_NORTE!P208="","*",SP_NORTE!P208)</f>
        <v>6.25E-2</v>
      </c>
      <c r="K206" s="90" t="str">
        <f>IF(SP_NORTE!AK208="","*",SP_NORTE!AK208)</f>
        <v>ZJAN</v>
      </c>
      <c r="L206" s="90" t="str">
        <f>IF(SP_NORTE!AM208="","*",SP_NORTE!AM208)</f>
        <v>ZJA</v>
      </c>
      <c r="M206" s="90">
        <f>IF(SP_NORTE!AP208="","*",SP_NORTE!AP208)</f>
        <v>373.5</v>
      </c>
      <c r="N206" s="90" t="str">
        <f>IF(SP_NORTE!AM208="","*",SP_NORTE!AM208)</f>
        <v>ZJA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>
        <f>IF(SP_NORTE!B209="","*",SP_NORTE!B209)</f>
        <v>45974</v>
      </c>
      <c r="B207" s="90" t="str">
        <f>IF(SP_NORTE!X209="","*",SP_NORTE!X209)</f>
        <v>Oportunidade</v>
      </c>
      <c r="C207" s="90" t="str">
        <f>IF(SP_NORTE!S209="","*",SP_NORTE!S209)</f>
        <v>SP NORTE</v>
      </c>
      <c r="D207" s="90" t="str">
        <f>IF(SP_NORTE!T209="","*",SP_NORTE!T209)</f>
        <v>TMI-ZEB</v>
      </c>
      <c r="E207" s="90" t="str">
        <f>IF(SP_NORTE!D209="","*",SP_NORTE!D209)</f>
        <v>V87</v>
      </c>
      <c r="F207" s="90" t="str">
        <f>IF(SP_NORTE!H209="","*",SP_NORTE!H209)</f>
        <v>ZFN2</v>
      </c>
      <c r="G207" s="90" t="str">
        <f>IF(SP_NORTE!M209="","*",SP_NORTE!M209)</f>
        <v>ZGI-ZFN</v>
      </c>
      <c r="H207" s="129">
        <f>IF(SP_NORTE!K209="","*",SP_NORTE!K209)</f>
        <v>326</v>
      </c>
      <c r="I207" s="126">
        <f>IF(SP_NORTE!O209="","*",SP_NORTE!O209)</f>
        <v>0.33333333333333331</v>
      </c>
      <c r="J207" s="126">
        <f>IF(SP_NORTE!P209="","*",SP_NORTE!P209)</f>
        <v>8.3333333333333329E-2</v>
      </c>
      <c r="K207" s="90" t="str">
        <f>IF(SP_NORTE!AK209="","*",SP_NORTE!AK209)</f>
        <v>ZFN2</v>
      </c>
      <c r="L207" s="90" t="str">
        <f>IF(SP_NORTE!AM209="","*",SP_NORTE!AM209)</f>
        <v>ZGI-ZFN</v>
      </c>
      <c r="M207" s="90">
        <f>IF(SP_NORTE!AP209="","*",SP_NORTE!AP209)</f>
        <v>326</v>
      </c>
      <c r="N207" s="90" t="str">
        <f>IF(SP_NORTE!AM209="","*",SP_NORTE!AM209)</f>
        <v>ZGI-ZFN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>
        <f>IF(SP_NORTE!B210="","*",SP_NORTE!B210)</f>
        <v>45974</v>
      </c>
      <c r="B208" s="90" t="str">
        <f>IF(SP_NORTE!X210="","*",SP_NORTE!X210)</f>
        <v>Oportunidade</v>
      </c>
      <c r="C208" s="90" t="str">
        <f>IF(SP_NORTE!S210="","*",SP_NORTE!S210)</f>
        <v>SP NORTE</v>
      </c>
      <c r="D208" s="90" t="str">
        <f>IF(SP_NORTE!T210="","*",SP_NORTE!T210)</f>
        <v>TMI-ZEB</v>
      </c>
      <c r="E208" s="90" t="str">
        <f>IF(SP_NORTE!D210="","*",SP_NORTE!D210)</f>
        <v>JULIO (TP-697)</v>
      </c>
      <c r="F208" s="90" t="str">
        <f>IF(SP_NORTE!H210="","*",SP_NORTE!H210)</f>
        <v>282286</v>
      </c>
      <c r="G208" s="90" t="str">
        <f>IF(SP_NORTE!M210="","*",SP_NORTE!M210)</f>
        <v>ZKY-ZZM</v>
      </c>
      <c r="H208" s="129">
        <f>IF(SP_NORTE!K210="","*",SP_NORTE!K210)</f>
        <v>283.3</v>
      </c>
      <c r="I208" s="126">
        <f>IF(SP_NORTE!O210="","*",SP_NORTE!O210)</f>
        <v>0.35416666666666669</v>
      </c>
      <c r="J208" s="126">
        <f>IF(SP_NORTE!P210="","*",SP_NORTE!P210)</f>
        <v>6.25E-2</v>
      </c>
      <c r="K208" s="90" t="str">
        <f>IF(SP_NORTE!AK210="","*",SP_NORTE!AK210)</f>
        <v>282286</v>
      </c>
      <c r="L208" s="90" t="str">
        <f>IF(SP_NORTE!AM210="","*",SP_NORTE!AM210)</f>
        <v>ZKY-ZZM</v>
      </c>
      <c r="M208" s="90">
        <f>IF(SP_NORTE!AP210="","*",SP_NORTE!AP210)</f>
        <v>283.3</v>
      </c>
      <c r="N208" s="90" t="str">
        <f>IF(SP_NORTE!AM210="","*",SP_NORTE!AM210)</f>
        <v>ZKY-ZZM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Oportunidade</v>
      </c>
      <c r="C209" s="90" t="str">
        <f>IF(SP_NORTE!S211="","*",SP_NORTE!S211)</f>
        <v>SP NORTE</v>
      </c>
      <c r="D209" s="90" t="str">
        <f>IF(SP_NORTE!T211="","*",SP_NORTE!T211)</f>
        <v>ZEB-ZCZ</v>
      </c>
      <c r="E209" s="90" t="str">
        <f>IF(SP_NORTE!D211="","*",SP_NORTE!D211)</f>
        <v>PEDRO (TP-696)</v>
      </c>
      <c r="F209" s="90" t="str">
        <f>IF(SP_NORTE!H211="","*",SP_NORTE!H211)</f>
        <v>152ZCT</v>
      </c>
      <c r="G209" s="90" t="str">
        <f>IF(SP_NORTE!M211="","*",SP_NORTE!M211)</f>
        <v>ZCV-ZCT</v>
      </c>
      <c r="H209" s="129">
        <f>IF(SP_NORTE!K211="","*",SP_NORTE!K211)</f>
        <v>153.68</v>
      </c>
      <c r="I209" s="126">
        <f>IF(SP_NORTE!O211="","*",SP_NORTE!O211)</f>
        <v>0.39583333333333331</v>
      </c>
      <c r="J209" s="126">
        <f>IF(SP_NORTE!P211="","*",SP_NORTE!P211)</f>
        <v>6.25E-2</v>
      </c>
      <c r="K209" s="90" t="str">
        <f>IF(SP_NORTE!AK211="","*",SP_NORTE!AK211)</f>
        <v>152ZCT</v>
      </c>
      <c r="L209" s="90" t="str">
        <f>IF(SP_NORTE!AM211="","*",SP_NORTE!AM211)</f>
        <v>ZCV-ZCT</v>
      </c>
      <c r="M209" s="90">
        <f>IF(SP_NORTE!AP211="","*",SP_NORTE!AP211)</f>
        <v>153.68</v>
      </c>
      <c r="N209" s="90" t="str">
        <f>IF(SP_NORTE!AM211="","*",SP_NORTE!AM211)</f>
        <v>ZCV-ZCT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>
        <f>IF(SP_NORTE!B212="","*",SP_NORTE!B212)</f>
        <v>45974</v>
      </c>
      <c r="B210" s="90" t="str">
        <f>IF(SP_NORTE!X212="","*",SP_NORTE!X212)</f>
        <v>Oportunidade</v>
      </c>
      <c r="C210" s="90" t="str">
        <f>IF(SP_NORTE!S212="","*",SP_NORTE!S212)</f>
        <v>SP NORTE</v>
      </c>
      <c r="D210" s="90" t="str">
        <f>IF(SP_NORTE!T212="","*",SP_NORTE!T212)</f>
        <v>ZEB-ZCZ</v>
      </c>
      <c r="E210" s="90" t="str">
        <f>IF(SP_NORTE!D212="","*",SP_NORTE!D212)</f>
        <v>E46</v>
      </c>
      <c r="F210" s="90" t="str">
        <f>IF(SP_NORTE!H212="","*",SP_NORTE!H212)</f>
        <v>ZRU2</v>
      </c>
      <c r="G210" s="90" t="str">
        <f>IF(SP_NORTE!M212="","*",SP_NORTE!M212)</f>
        <v>ZCV-ZCT</v>
      </c>
      <c r="H210" s="129">
        <f>IF(SP_NORTE!K212="","*",SP_NORTE!K212)</f>
        <v>149.9</v>
      </c>
      <c r="I210" s="126">
        <f>IF(SP_NORTE!O212="","*",SP_NORTE!O212)</f>
        <v>0.29166666666666669</v>
      </c>
      <c r="J210" s="126">
        <f>IF(SP_NORTE!P212="","*",SP_NORTE!P212)</f>
        <v>0.125</v>
      </c>
      <c r="K210" s="90" t="str">
        <f>IF(SP_NORTE!AK212="","*",SP_NORTE!AK212)</f>
        <v>ZRU2</v>
      </c>
      <c r="L210" s="90" t="str">
        <f>IF(SP_NORTE!AM212="","*",SP_NORTE!AM212)</f>
        <v>ZCV-ZCT</v>
      </c>
      <c r="M210" s="90">
        <f>IF(SP_NORTE!AP212="","*",SP_NORTE!AP212)</f>
        <v>149.9</v>
      </c>
      <c r="N210" s="90" t="str">
        <f>IF(SP_NORTE!AM212="","*",SP_NORTE!AM212)</f>
        <v>ZCV-ZCT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>
        <f>IF(SP_NORTE!B213="","*",SP_NORTE!B213)</f>
        <v>45974</v>
      </c>
      <c r="B211" s="90" t="str">
        <f>IF(SP_NORTE!X213="","*",SP_NORTE!X213)</f>
        <v>Oportunidade</v>
      </c>
      <c r="C211" s="90" t="str">
        <f>IF(SP_NORTE!S213="","*",SP_NORTE!S213)</f>
        <v>SP NORTE</v>
      </c>
      <c r="D211" s="90" t="str">
        <f>IF(SP_NORTE!T213="","*",SP_NORTE!T213)</f>
        <v>ZCZ-ZTI</v>
      </c>
      <c r="E211" s="90" t="str">
        <f>IF(SP_NORTE!D213="","*",SP_NORTE!D213)</f>
        <v>IGOR (TF-660)</v>
      </c>
      <c r="F211" s="90" t="str">
        <f>IF(SP_NORTE!H213="","*",SP_NORTE!H213)</f>
        <v>ZDGK58</v>
      </c>
      <c r="G211" s="90" t="str">
        <f>IF(SP_NORTE!M213="","*",SP_NORTE!M213)</f>
        <v>ZDG-ZTN</v>
      </c>
      <c r="H211" s="129">
        <f>IF(SP_NORTE!K213="","*",SP_NORTE!K213)</f>
        <v>55.252000000000002</v>
      </c>
      <c r="I211" s="126">
        <f>IF(SP_NORTE!O213="","*",SP_NORTE!O213)</f>
        <v>0.35416666666666669</v>
      </c>
      <c r="J211" s="126">
        <f>IF(SP_NORTE!P213="","*",SP_NORTE!P213)</f>
        <v>6.25E-2</v>
      </c>
      <c r="K211" s="90" t="str">
        <f>IF(SP_NORTE!AK213="","*",SP_NORTE!AK213)</f>
        <v>ZDGK58</v>
      </c>
      <c r="L211" s="90" t="str">
        <f>IF(SP_NORTE!AM213="","*",SP_NORTE!AM213)</f>
        <v>ZDG-ZTN</v>
      </c>
      <c r="M211" s="90">
        <f>IF(SP_NORTE!AP213="","*",SP_NORTE!AP213)</f>
        <v>55.252000000000002</v>
      </c>
      <c r="N211" s="90" t="str">
        <f>IF(SP_NORTE!AM213="","*",SP_NORTE!AM213)</f>
        <v>ZDG-ZTN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>
        <f>IF(SP_NORTE!B214="","*",SP_NORTE!B214)</f>
        <v>45974</v>
      </c>
      <c r="B212" s="90" t="str">
        <f>IF(SP_NORTE!X214="","*",SP_NORTE!X214)</f>
        <v>Oportunidade</v>
      </c>
      <c r="C212" s="90" t="str">
        <f>IF(SP_NORTE!S214="","*",SP_NORTE!S214)</f>
        <v>SP NORTE</v>
      </c>
      <c r="D212" s="90" t="str">
        <f>IF(SP_NORTE!T214="","*",SP_NORTE!T214)</f>
        <v>ZCZ-ZTI</v>
      </c>
      <c r="E212" s="90" t="str">
        <f>IF(SP_NORTE!D214="","*",SP_NORTE!D214)</f>
        <v>ANTÔNIO (TP-713)</v>
      </c>
      <c r="F212" s="90" t="str">
        <f>IF(SP_NORTE!H214="","*",SP_NORTE!H214)</f>
        <v>K14K18</v>
      </c>
      <c r="G212" s="90" t="str">
        <f>IF(SP_NORTE!M214="","*",SP_NORTE!M214)</f>
        <v>ZTO-ZDZ</v>
      </c>
      <c r="H212" s="129">
        <f>IF(SP_NORTE!K214="","*",SP_NORTE!K214)</f>
        <v>15.7</v>
      </c>
      <c r="I212" s="126">
        <f>IF(SP_NORTE!O214="","*",SP_NORTE!O214)</f>
        <v>0.375</v>
      </c>
      <c r="J212" s="126">
        <f>IF(SP_NORTE!P214="","*",SP_NORTE!P214)</f>
        <v>0.125</v>
      </c>
      <c r="K212" s="90" t="str">
        <f>IF(SP_NORTE!AK214="","*",SP_NORTE!AK214)</f>
        <v>K14K18</v>
      </c>
      <c r="L212" s="90" t="str">
        <f>IF(SP_NORTE!AM214="","*",SP_NORTE!AM214)</f>
        <v>ZTO-ZDZ</v>
      </c>
      <c r="M212" s="90">
        <f>IF(SP_NORTE!AP214="","*",SP_NORTE!AP214)</f>
        <v>15.7</v>
      </c>
      <c r="N212" s="90" t="str">
        <f>IF(SP_NORTE!AM214="","*",SP_NORTE!AM214)</f>
        <v>ZTO-ZDZ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>
        <f>IF(SP_NORTE!B215="","*",SP_NORTE!B215)</f>
        <v>45974</v>
      </c>
      <c r="B213" s="90" t="str">
        <f>IF(SP_NORTE!X215="","*",SP_NORTE!X215)</f>
        <v>Oportunidade</v>
      </c>
      <c r="C213" s="90" t="str">
        <f>IF(SP_NORTE!S215="","*",SP_NORTE!S215)</f>
        <v>SP NORTE</v>
      </c>
      <c r="D213" s="90" t="str">
        <f>IF(SP_NORTE!T215="","*",SP_NORTE!T215)</f>
        <v>ZCZ-ZTI</v>
      </c>
      <c r="E213" s="90" t="str">
        <f>IF(SP_NORTE!D215="","*",SP_NORTE!D215)</f>
        <v>EDVAN (TP-691)</v>
      </c>
      <c r="F213" s="90" t="str">
        <f>IF(SP_NORTE!H215="","*",SP_NORTE!H215)</f>
        <v>K14K18</v>
      </c>
      <c r="G213" s="90" t="str">
        <f>IF(SP_NORTE!M215="","*",SP_NORTE!M215)</f>
        <v>ZTO-ZDZ</v>
      </c>
      <c r="H213" s="129">
        <f>IF(SP_NORTE!K215="","*",SP_NORTE!K215)</f>
        <v>15.7</v>
      </c>
      <c r="I213" s="126">
        <f>IF(SP_NORTE!O215="","*",SP_NORTE!O215)</f>
        <v>0.375</v>
      </c>
      <c r="J213" s="126">
        <f>IF(SP_NORTE!P215="","*",SP_NORTE!P215)</f>
        <v>0.125</v>
      </c>
      <c r="K213" s="90" t="str">
        <f>IF(SP_NORTE!AK215="","*",SP_NORTE!AK215)</f>
        <v>K14K18</v>
      </c>
      <c r="L213" s="90" t="str">
        <f>IF(SP_NORTE!AM215="","*",SP_NORTE!AM215)</f>
        <v>ZTO-ZDZ</v>
      </c>
      <c r="M213" s="90">
        <f>IF(SP_NORTE!AP215="","*",SP_NORTE!AP215)</f>
        <v>15.7</v>
      </c>
      <c r="N213" s="90" t="str">
        <f>IF(SP_NORTE!AM215="","*",SP_NORTE!AM215)</f>
        <v>ZTO-ZDZ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ZBV-ZTI</v>
      </c>
      <c r="E214" s="90" t="str">
        <f>IF(SP_NORTE!D216="","*",SP_NORTE!D216)</f>
        <v>EXPANSÃO TURMA 1</v>
      </c>
      <c r="F214" s="90" t="str">
        <f>IF(SP_NORTE!H216="","*",SP_NORTE!H216)</f>
        <v>111ZCD</v>
      </c>
      <c r="G214" s="90" t="str">
        <f>IF(SP_NORTE!M216="","*",SP_NORTE!M216)</f>
        <v>ZLI-ZCD</v>
      </c>
      <c r="H214" s="129">
        <f>IF(SP_NORTE!K216="","*",SP_NORTE!K216)</f>
        <v>112</v>
      </c>
      <c r="I214" s="126">
        <f>IF(SP_NORTE!O216="","*",SP_NORTE!O216)</f>
        <v>0.375</v>
      </c>
      <c r="J214" s="126">
        <f>IF(SP_NORTE!P216="","*",SP_NORTE!P216)</f>
        <v>0.16666666666666666</v>
      </c>
      <c r="K214" s="90" t="str">
        <f>IF(SP_NORTE!AK216="","*",SP_NORTE!AK216)</f>
        <v>111ZCD</v>
      </c>
      <c r="L214" s="90" t="str">
        <f>IF(SP_NORTE!AM216="","*",SP_NORTE!AM216)</f>
        <v>ZLI-ZCD</v>
      </c>
      <c r="M214" s="90">
        <f>IF(SP_NORTE!AP216="","*",SP_NORTE!AP216)</f>
        <v>112</v>
      </c>
      <c r="N214" s="90" t="str">
        <f>IF(SP_NORTE!AM216="","*",SP_NORTE!AM216)</f>
        <v>ZLI-ZCD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>
        <f>IF(SP_NORTE!B217="","*",SP_NORTE!B217)</f>
        <v>45974</v>
      </c>
      <c r="B215" s="90" t="str">
        <f>IF(SP_NORTE!X217="","*",SP_NORTE!X217)</f>
        <v>Oportunidade</v>
      </c>
      <c r="C215" s="90" t="str">
        <f>IF(SP_NORTE!S217="","*",SP_NORTE!S217)</f>
        <v>SP NORTE</v>
      </c>
      <c r="D215" s="90" t="str">
        <f>IF(SP_NORTE!T217="","*",SP_NORTE!T217)</f>
        <v>ZBV-ZTI</v>
      </c>
      <c r="E215" s="90" t="str">
        <f>IF(SP_NORTE!D217="","*",SP_NORTE!D217)</f>
        <v>V92</v>
      </c>
      <c r="F215" s="90" t="str">
        <f>IF(SP_NORTE!H217="","*",SP_NORTE!H217)</f>
        <v>109111</v>
      </c>
      <c r="G215" s="90" t="str">
        <f>IF(SP_NORTE!M217="","*",SP_NORTE!M217)</f>
        <v>ZTT-ZLI</v>
      </c>
      <c r="H215" s="129">
        <f>IF(SP_NORTE!K217="","*",SP_NORTE!K217)</f>
        <v>101</v>
      </c>
      <c r="I215" s="126">
        <f>IF(SP_NORTE!O217="","*",SP_NORTE!O217)</f>
        <v>0.375</v>
      </c>
      <c r="J215" s="126">
        <f>IF(SP_NORTE!P217="","*",SP_NORTE!P217)</f>
        <v>0.125</v>
      </c>
      <c r="K215" s="90" t="str">
        <f>IF(SP_NORTE!AK217="","*",SP_NORTE!AK217)</f>
        <v>109111</v>
      </c>
      <c r="L215" s="90" t="str">
        <f>IF(SP_NORTE!AM217="","*",SP_NORTE!AM217)</f>
        <v>ZTT-ZLI</v>
      </c>
      <c r="M215" s="90">
        <f>IF(SP_NORTE!AP217="","*",SP_NORTE!AP217)</f>
        <v>101</v>
      </c>
      <c r="N215" s="90" t="str">
        <f>IF(SP_NORTE!AM217="","*",SP_NORTE!AM217)</f>
        <v>ZTT-ZLI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>
        <f>IF(SP_NORTE!B218="","*",SP_NORTE!B218)</f>
        <v>45974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>
        <f>IF(SP_NORTE!B219="","*",SP_NORTE!B219)</f>
        <v>45974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1503</v>
      </c>
      <c r="C2" s="134" t="s">
        <v>1047</v>
      </c>
      <c r="D2" s="83" t="s">
        <v>1049</v>
      </c>
      <c r="E2" s="83" t="s">
        <v>1504</v>
      </c>
      <c r="F2" s="111" t="s">
        <v>1505</v>
      </c>
      <c r="G2" s="83" t="s">
        <v>1506</v>
      </c>
      <c r="H2" s="83" t="s">
        <v>1507</v>
      </c>
      <c r="I2" s="83" t="s">
        <v>1508</v>
      </c>
      <c r="J2" s="83" t="s">
        <v>1509</v>
      </c>
      <c r="K2" s="85" t="s">
        <v>1510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>
        <f>IF(SP_NORTE!B207="","*",SP_NORTE!B207)</f>
        <v>45974</v>
      </c>
      <c r="D162" s="106" t="str">
        <f>IF(SP_NORTE!D207="","*",SP_NORTE!D207)</f>
        <v>E14</v>
      </c>
      <c r="E162" s="106" t="str">
        <f>IF(SP_NORTE!H207="","*",SP_NORTE!H207)</f>
        <v>ZJA2</v>
      </c>
      <c r="F162" s="112" t="str">
        <f>IF(SP_NORTE!M207="","*",SP_NORTE!M207)</f>
        <v>ZJA-ZFN</v>
      </c>
      <c r="G162" s="107" t="str">
        <f>IF(SP_NORTE!I207="","*",SP_NORTE!I207)</f>
        <v>ZJA2</v>
      </c>
      <c r="H162" s="107" t="str">
        <f>IF(SP_NORTE!AB207="","*",SP_NORTE!AB207)</f>
        <v>FIXO</v>
      </c>
      <c r="I162" s="107" t="str">
        <f>IF(SP_NORTE!AC207="","*",SP_NORTE!AC207)</f>
        <v>ACIONAMENTO</v>
      </c>
      <c r="J162" s="108">
        <f>IF(SP_NORTE!AA207="","*",SP_NORTE!AA207)</f>
        <v>1</v>
      </c>
      <c r="K162" s="109">
        <f>IF(SP_NORTE!AD207="","*",SP_NORTE!AD207)</f>
        <v>0.95833333333333337</v>
      </c>
    </row>
    <row r="163" spans="2:11" s="110" customFormat="1" hidden="1">
      <c r="B163" s="106" t="str">
        <f>IF(SP_NORTE!Y208="","*",SP_NORTE!Y208)</f>
        <v>*</v>
      </c>
      <c r="C163" s="107">
        <f>IF(SP_NORTE!B208="","*",SP_NORTE!B208)</f>
        <v>45974</v>
      </c>
      <c r="D163" s="106" t="str">
        <f>IF(SP_NORTE!D208="","*",SP_NORTE!D208)</f>
        <v>JOVÂNIO (TP-850)</v>
      </c>
      <c r="E163" s="106" t="str">
        <f>IF(SP_NORTE!H208="","*",SP_NORTE!H208)</f>
        <v>ZJAN</v>
      </c>
      <c r="F163" s="112" t="str">
        <f>IF(SP_NORTE!M208="","*",SP_NORTE!M208)</f>
        <v>ZJA</v>
      </c>
      <c r="G163" s="107" t="str">
        <f>IF(SP_NORTE!I208="","*",SP_NORTE!I208)</f>
        <v>-</v>
      </c>
      <c r="H163" s="107" t="str">
        <f>IF(SP_NORTE!AB208="","*",SP_NORTE!AB208)</f>
        <v>-</v>
      </c>
      <c r="I163" s="107" t="str">
        <f>IF(SP_NORTE!AC208="","*",SP_NORTE!AC208)</f>
        <v>-</v>
      </c>
      <c r="J163" s="108" t="str">
        <f>IF(SP_NORTE!AA208="","*",SP_NORTE!AA208)</f>
        <v>-</v>
      </c>
      <c r="K163" s="109" t="str">
        <f>IF(SP_NORTE!AD208="","*",SP_NORTE!AD208)</f>
        <v>-</v>
      </c>
    </row>
    <row r="164" spans="2:11" s="110" customFormat="1" hidden="1">
      <c r="B164" s="106" t="str">
        <f>IF(SP_NORTE!Y209="","*",SP_NORTE!Y209)</f>
        <v>*</v>
      </c>
      <c r="C164" s="107">
        <f>IF(SP_NORTE!B209="","*",SP_NORTE!B209)</f>
        <v>45974</v>
      </c>
      <c r="D164" s="106" t="str">
        <f>IF(SP_NORTE!D209="","*",SP_NORTE!D209)</f>
        <v>V87</v>
      </c>
      <c r="E164" s="106" t="str">
        <f>IF(SP_NORTE!H209="","*",SP_NORTE!H209)</f>
        <v>ZFN2</v>
      </c>
      <c r="F164" s="112" t="str">
        <f>IF(SP_NORTE!M209="","*",SP_NORTE!M209)</f>
        <v>ZGI-ZFN</v>
      </c>
      <c r="G164" s="107" t="str">
        <f>IF(SP_NORTE!I209="","*",SP_NORTE!I209)</f>
        <v>ZFN2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0.29166666666666669</v>
      </c>
    </row>
    <row r="165" spans="2:11" s="110" customFormat="1" hidden="1">
      <c r="B165" s="106" t="str">
        <f>IF(SP_NORTE!Y210="","*",SP_NORTE!Y210)</f>
        <v>*</v>
      </c>
      <c r="C165" s="107">
        <f>IF(SP_NORTE!B210="","*",SP_NORTE!B210)</f>
        <v>45974</v>
      </c>
      <c r="D165" s="106" t="str">
        <f>IF(SP_NORTE!D210="","*",SP_NORTE!D210)</f>
        <v>JULIO (TP-697)</v>
      </c>
      <c r="E165" s="106" t="str">
        <f>IF(SP_NORTE!H210="","*",SP_NORTE!H210)</f>
        <v>282286</v>
      </c>
      <c r="F165" s="112" t="str">
        <f>IF(SP_NORTE!M210="","*",SP_NORTE!M210)</f>
        <v>ZKY-ZZM</v>
      </c>
      <c r="G165" s="107" t="str">
        <f>IF(SP_NORTE!I210="","*",SP_NORTE!I210)</f>
        <v>-</v>
      </c>
      <c r="H165" s="107" t="str">
        <f>IF(SP_NORTE!AB210="","*",SP_NORTE!AB210)</f>
        <v>-</v>
      </c>
      <c r="I165" s="107" t="str">
        <f>IF(SP_NORTE!AC210="","*",SP_NORTE!AC210)</f>
        <v>-</v>
      </c>
      <c r="J165" s="108" t="str">
        <f>IF(SP_NORTE!AA210="","*",SP_NORTE!AA210)</f>
        <v>-</v>
      </c>
      <c r="K165" s="109" t="str">
        <f>IF(SP_NORTE!AD210="","*",SP_NORTE!AD210)</f>
        <v>-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PEDRO (TP-696)</v>
      </c>
      <c r="E166" s="106" t="str">
        <f>IF(SP_NORTE!H211="","*",SP_NORTE!H211)</f>
        <v>152ZCT</v>
      </c>
      <c r="F166" s="112" t="str">
        <f>IF(SP_NORTE!M211="","*",SP_NORTE!M211)</f>
        <v>ZCV-ZCT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IF(SP_NORTE!Y212="","*",SP_NORTE!Y212)</f>
        <v>*</v>
      </c>
      <c r="C167" s="107">
        <f>IF(SP_NORTE!B212="","*",SP_NORTE!B212)</f>
        <v>45974</v>
      </c>
      <c r="D167" s="106" t="str">
        <f>IF(SP_NORTE!D212="","*",SP_NORTE!D212)</f>
        <v>E46</v>
      </c>
      <c r="E167" s="106" t="str">
        <f>IF(SP_NORTE!H212="","*",SP_NORTE!H212)</f>
        <v>ZRU2</v>
      </c>
      <c r="F167" s="112" t="str">
        <f>IF(SP_NORTE!M212="","*",SP_NORTE!M212)</f>
        <v>ZCV-ZCT</v>
      </c>
      <c r="G167" s="107" t="str">
        <f>IF(SP_NORTE!I212="","*",SP_NORTE!I212)</f>
        <v>ZRU2</v>
      </c>
      <c r="H167" s="107" t="str">
        <f>IF(SP_NORTE!AB212="","*",SP_NORTE!AB212)</f>
        <v>FIXO + ESCALA</v>
      </c>
      <c r="I167" s="107" t="str">
        <f>IF(SP_NORTE!AC212="","*",SP_NORTE!AC212)</f>
        <v>AGD ACIONAMENTO PCM</v>
      </c>
      <c r="J167" s="108" t="str">
        <f>IF(SP_NORTE!AA212="","*",SP_NORTE!AA212)</f>
        <v>2 (Jose Carlos + Escala)</v>
      </c>
      <c r="K167" s="109">
        <f>IF(SP_NORTE!AD212="","*",SP_NORTE!AD212)</f>
        <v>0.25</v>
      </c>
    </row>
    <row r="168" spans="2:11" s="110" customFormat="1" hidden="1">
      <c r="B168" s="106" t="str">
        <f>IF(SP_NORTE!Y213="","*",SP_NORTE!Y213)</f>
        <v>*</v>
      </c>
      <c r="C168" s="107">
        <f>IF(SP_NORTE!B213="","*",SP_NORTE!B213)</f>
        <v>45974</v>
      </c>
      <c r="D168" s="106" t="str">
        <f>IF(SP_NORTE!D213="","*",SP_NORTE!D213)</f>
        <v>IGOR (TF-660)</v>
      </c>
      <c r="E168" s="106" t="str">
        <f>IF(SP_NORTE!H213="","*",SP_NORTE!H213)</f>
        <v>ZDGK58</v>
      </c>
      <c r="F168" s="112" t="str">
        <f>IF(SP_NORTE!M213="","*",SP_NORTE!M213)</f>
        <v>ZDG-ZTN</v>
      </c>
      <c r="G168" s="107" t="str">
        <f>IF(SP_NORTE!I213="","*",SP_NORTE!I213)</f>
        <v>-</v>
      </c>
      <c r="H168" s="107" t="str">
        <f>IF(SP_NORTE!AB213="","*",SP_NORTE!AB213)</f>
        <v>-</v>
      </c>
      <c r="I168" s="107" t="str">
        <f>IF(SP_NORTE!AC213="","*",SP_NORTE!AC213)</f>
        <v>-</v>
      </c>
      <c r="J168" s="108" t="str">
        <f>IF(SP_NORTE!AA213="","*",SP_NORTE!AA213)</f>
        <v>-</v>
      </c>
      <c r="K168" s="109" t="str">
        <f>IF(SP_NORTE!AD213="","*",SP_NORTE!AD213)</f>
        <v>-</v>
      </c>
    </row>
    <row r="169" spans="2:11" s="110" customFormat="1" hidden="1">
      <c r="B169" s="106" t="str">
        <f>IF(SP_NORTE!Y214="","*",SP_NORTE!Y214)</f>
        <v>*</v>
      </c>
      <c r="C169" s="107">
        <f>IF(SP_NORTE!B214="","*",SP_NORTE!B214)</f>
        <v>45974</v>
      </c>
      <c r="D169" s="106" t="str">
        <f>IF(SP_NORTE!D214="","*",SP_NORTE!D214)</f>
        <v>ANTÔNIO (TP-713)</v>
      </c>
      <c r="E169" s="106" t="str">
        <f>IF(SP_NORTE!H214="","*",SP_NORTE!H214)</f>
        <v>K14K18</v>
      </c>
      <c r="F169" s="112" t="str">
        <f>IF(SP_NORTE!M214="","*",SP_NORTE!M214)</f>
        <v>ZTO-ZDZ</v>
      </c>
      <c r="G169" s="107" t="str">
        <f>IF(SP_NORTE!I214="","*",SP_NORTE!I214)</f>
        <v>-</v>
      </c>
      <c r="H169" s="107" t="str">
        <f>IF(SP_NORTE!AB214="","*",SP_NORTE!AB214)</f>
        <v>-</v>
      </c>
      <c r="I169" s="107" t="str">
        <f>IF(SP_NORTE!AC214="","*",SP_NORTE!AC214)</f>
        <v>-</v>
      </c>
      <c r="J169" s="108" t="str">
        <f>IF(SP_NORTE!AA214="","*",SP_NORTE!AA214)</f>
        <v>-</v>
      </c>
      <c r="K169" s="109" t="str">
        <f>IF(SP_NORTE!AD214="","*",SP_NORTE!AD214)</f>
        <v>-</v>
      </c>
    </row>
    <row r="170" spans="2:11" s="110" customFormat="1" hidden="1">
      <c r="B170" s="106" t="str">
        <f>IF(SP_NORTE!Y215="","*",SP_NORTE!Y215)</f>
        <v>*</v>
      </c>
      <c r="C170" s="107">
        <f>IF(SP_NORTE!B215="","*",SP_NORTE!B215)</f>
        <v>45974</v>
      </c>
      <c r="D170" s="106" t="str">
        <f>IF(SP_NORTE!D215="","*",SP_NORTE!D215)</f>
        <v>EDVAN (TP-691)</v>
      </c>
      <c r="E170" s="106" t="str">
        <f>IF(SP_NORTE!H215="","*",SP_NORTE!H215)</f>
        <v>K14K18</v>
      </c>
      <c r="F170" s="112" t="str">
        <f>IF(SP_NORTE!M215="","*",SP_NORTE!M215)</f>
        <v>ZTO-ZDZ</v>
      </c>
      <c r="G170" s="107" t="str">
        <f>IF(SP_NORTE!I215="","*",SP_NORTE!I215)</f>
        <v>-</v>
      </c>
      <c r="H170" s="107" t="str">
        <f>IF(SP_NORTE!AB215="","*",SP_NORTE!AB215)</f>
        <v>-</v>
      </c>
      <c r="I170" s="107" t="str">
        <f>IF(SP_NORTE!AC215="","*",SP_NORTE!AC215)</f>
        <v>-</v>
      </c>
      <c r="J170" s="108" t="str">
        <f>IF(SP_NORTE!AA215="","*",SP_NORTE!AA215)</f>
        <v>-</v>
      </c>
      <c r="K170" s="109" t="str">
        <f>IF(SP_NORTE!AD215="","*",SP_NORTE!AD215)</f>
        <v>-</v>
      </c>
    </row>
    <row r="171" spans="2:11" s="110" customFormat="1" hidden="1">
      <c r="B171" s="106" t="str">
        <f>IF(SP_NORTE!Y216="","*",SP_NORTE!Y216)</f>
        <v>*</v>
      </c>
      <c r="C171" s="107">
        <f>IF(SP_NORTE!B216="","*",SP_NORTE!B216)</f>
        <v>45974</v>
      </c>
      <c r="D171" s="106" t="str">
        <f>IF(SP_NORTE!D216="","*",SP_NORTE!D216)</f>
        <v>EXPANSÃO TURMA 1</v>
      </c>
      <c r="E171" s="106" t="str">
        <f>IF(SP_NORTE!H216="","*",SP_NORTE!H216)</f>
        <v>111ZCD</v>
      </c>
      <c r="F171" s="112" t="str">
        <f>IF(SP_NORTE!M216="","*",SP_NORTE!M216)</f>
        <v>ZLI-ZCD</v>
      </c>
      <c r="G171" s="107" t="str">
        <f>IF(SP_NORTE!I216="","*",SP_NORTE!I216)</f>
        <v>-</v>
      </c>
      <c r="H171" s="107" t="str">
        <f>IF(SP_NORTE!AB216="","*",SP_NORTE!AB216)</f>
        <v>-</v>
      </c>
      <c r="I171" s="107" t="str">
        <f>IF(SP_NORTE!AC216="","*",SP_NORTE!AC216)</f>
        <v>-</v>
      </c>
      <c r="J171" s="108" t="str">
        <f>IF(SP_NORTE!AA216="","*",SP_NORTE!AA216)</f>
        <v>-</v>
      </c>
      <c r="K171" s="109" t="str">
        <f>IF(SP_NORTE!AD216="","*",SP_NORTE!AD216)</f>
        <v>-</v>
      </c>
    </row>
    <row r="172" spans="2:11" s="110" customFormat="1" hidden="1">
      <c r="B172" s="106" t="str">
        <f>IF(SP_NORTE!Y217="","*",SP_NORTE!Y217)</f>
        <v>*</v>
      </c>
      <c r="C172" s="107">
        <f>IF(SP_NORTE!B217="","*",SP_NORTE!B217)</f>
        <v>45974</v>
      </c>
      <c r="D172" s="106" t="str">
        <f>IF(SP_NORTE!D217="","*",SP_NORTE!D217)</f>
        <v>V92</v>
      </c>
      <c r="E172" s="106" t="str">
        <f>IF(SP_NORTE!H217="","*",SP_NORTE!H217)</f>
        <v>109111</v>
      </c>
      <c r="F172" s="112" t="str">
        <f>IF(SP_NORTE!M217="","*",SP_NORTE!M217)</f>
        <v>ZTT-ZLI</v>
      </c>
      <c r="G172" s="107" t="str">
        <f>IF(SP_NORTE!I217="","*",SP_NORTE!I217)</f>
        <v>109111</v>
      </c>
      <c r="H172" s="107" t="str">
        <f>IF(SP_NORTE!AB217="","*",SP_NORTE!AB217)</f>
        <v>FIXO</v>
      </c>
      <c r="I172" s="107" t="str">
        <f>IF(SP_NORTE!AC217="","*",SP_NORTE!AC217)</f>
        <v>ACIONAMENTO</v>
      </c>
      <c r="J172" s="108" t="str">
        <f>IF(SP_NORTE!AA217="","*",SP_NORTE!AA217)</f>
        <v>1 (Diego Navas)</v>
      </c>
      <c r="K172" s="109">
        <f>IF(SP_NORTE!AD217="","*",SP_NORTE!AD217)</f>
        <v>0.33333333333333331</v>
      </c>
    </row>
    <row r="173" spans="2:11" s="110" customFormat="1" hidden="1">
      <c r="B173" s="106" t="str">
        <f>IF(SP_NORTE!Y218="","*",SP_NORTE!Y218)</f>
        <v>*</v>
      </c>
      <c r="C173" s="107">
        <f>IF(SP_NORTE!B218="","*",SP_NORTE!B218)</f>
        <v>45974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>
        <f>IF(SP_NORTE!B219="","*",SP_NORTE!B219)</f>
        <v>45974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2025-11-12T16:48:20Z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