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70" documentId="8_{B6337239-1A00-434D-AAD0-422EA1FEB5AE}" xr6:coauthVersionLast="47" xr6:coauthVersionMax="47" xr10:uidLastSave="{AA1609B6-F992-4079-89F4-E4A313AA14CA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2" i="1" l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<sst xmlns="http://schemas.openxmlformats.org/spreadsheetml/2006/main" count="11430" uniqueCount="1744">
  <si>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</si>
  <si>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</si>
  <si>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</si>
  <si>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</si>
  <si>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</si>
  <si>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</si>
  <si>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</si>
  <si>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</si>
  <si>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</si>
  <si>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</si>
  <si>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</si>
  <si>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</si>
  <si>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</si>
  <si>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</si>
  <si>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</si>
  <si>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</si>
  <si>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</si>
  <si>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</si>
  <si>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</si>
  <si>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</si>
  <si>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</si>
  <si>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</si>
  <si>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</si>
  <si>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</si>
  <si>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</si>
  <si>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</si>
  <si>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</si>
  <si>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</si>
  <si>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</si>
  <si>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</si>
  <si>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</si>
  <si>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</si>
  <si>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</si>
  <si>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</si>
  <si>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</si>
  <si>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</si>
  <si>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</si>
  <si>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</si>
  <si>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</si>
  <si>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</si>
  <si>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</si>
  <si>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</si>
  <si>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</si>
  <si>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</si>
  <si>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</si>
  <si>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</si>
  <si>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</si>
  <si>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</si>
  <si>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</si>
  <si>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</si>
  <si>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</si>
  <si>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</si>
  <si>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</si>
  <si>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</si>
  <si>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</si>
  <si>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</si>
  <si>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</si>
  <si>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</si>
  <si>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</si>
  <si>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</si>
  <si>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</si>
  <si>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</si>
  <si>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</si>
  <si>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</si>
  <si>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</si>
  <si>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</si>
  <si>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</si>
  <si>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</si>
  <si>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</si>
  <si>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</si>
  <si>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</si>
  <si>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</si>
  <si>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</si>
  <si>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</si>
  <si>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</si>
  <si>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</si>
  <si>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</si>
  <si>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</si>
  <si>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</si>
  <si>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</si>
  <si>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</si>
  <si>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</si>
  <si>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</si>
  <si>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</si>
  <si>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</si>
  <si>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</si>
  <si>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</si>
  <si>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</si>
  <si>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</si>
  <si>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</si>
  <si>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</si>
  <si>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</si>
  <si>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</si>
  <si>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</si>
  <si>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</si>
  <si>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</si>
  <si>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</si>
  <si>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</si>
  <si>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</si>
  <si>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</si>
  <si>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</si>
  <si>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</si>
  <si>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</si>
  <si>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</si>
  <si>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</si>
  <si>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</si>
  <si>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</si>
  <si>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</si>
  <si>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</si>
  <si>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</si>
  <si>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</si>
  <si>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</si>
  <si>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</si>
  <si>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</si>
  <si>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</si>
  <si>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</si>
  <si>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</si>
  <si>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</si>
  <si>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</si>
  <si>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</si>
  <si>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</si>
  <si>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</si>
  <si>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</si>
  <si>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</si>
  <si>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</si>
  <si>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</si>
  <si>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</si>
  <si>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</si>
  <si>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</si>
  <si>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</si>
  <si>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</si>
  <si>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</si>
  <si>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</si>
  <si>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</si>
  <si>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</si>
  <si>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</si>
  <si>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</si>
  <si>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</si>
  <si>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</si>
  <si>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</si>
  <si>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</si>
  <si>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</si>
  <si>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</si>
  <si>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</si>
  <si>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</si>
  <si>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</si>
  <si>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</si>
  <si>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</si>
  <si>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</si>
  <si>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</si>
  <si>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</si>
  <si>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</si>
  <si>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</si>
  <si>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</si>
  <si>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</si>
  <si>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</si>
  <si>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</si>
  <si>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</si>
  <si>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</si>
  <si>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</si>
  <si>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</si>
  <si>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</si>
  <si>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</si>
  <si>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</si>
  <si>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</si>
  <si>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</si>
  <si>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</si>
  <si>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</si>
  <si>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</si>
  <si>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</si>
  <si>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</si>
  <si>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</si>
  <si>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</si>
  <si>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</si>
  <si>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</si>
  <si>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</si>
  <si>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</si>
  <si>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</si>
  <si>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</si>
  <si>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</si>
  <si>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</si>
  <si>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</si>
  <si>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</si>
  <si>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</si>
  <si>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</si>
  <si>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</si>
  <si>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</si>
  <si>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</si>
  <si>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</si>
  <si>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</si>
  <si>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</si>
  <si>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</si>
  <si>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</si>
  <si>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</si>
  <si>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</si>
  <si>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</si>
  <si>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</si>
  <si>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</si>
  <si>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</si>
  <si>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</si>
  <si>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</si>
  <si>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</si>
  <si>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</si>
  <si>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</si>
  <si>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</si>
  <si>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</si>
  <si>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</si>
  <si>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</si>
  <si>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</si>
  <si>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</si>
  <si>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</si>
  <si>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</si>
  <si>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</si>
  <si>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</si>
  <si>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</si>
  <si>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</si>
  <si>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</si>
  <si>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</si>
  <si>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</si>
  <si>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</si>
  <si>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</si>
  <si>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</si>
  <si>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</si>
  <si>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</si>
  <si>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</si>
  <si>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</si>
  <si>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</si>
  <si>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</si>
  <si>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</si>
  <si>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</si>
  <si>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</si>
  <si>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</si>
  <si>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</si>
  <si>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</si>
  <si>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</si>
  <si>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</si>
  <si>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</si>
  <si>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</si>
  <si>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</si>
  <si>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</si>
  <si>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</si>
  <si>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</si>
  <si>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</si>
  <si>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</si>
  <si>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</si>
  <si>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</si>
  <si>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</si>
  <si>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</si>
  <si>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</si>
  <si>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</si>
  <si>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</si>
  <si>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</si>
  <si>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</si>
  <si>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</si>
  <si>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</si>
  <si>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</si>
  <si>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</si>
  <si>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</si>
  <si>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</si>
  <si>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</si>
  <si>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</si>
  <si>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</si>
  <si>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</si>
  <si>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</si>
  <si>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</si>
  <si>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</si>
  <si>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</si>
  <si>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</si>
  <si>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</si>
  <si>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</si>
  <si>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</si>
  <si>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</si>
  <si>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</si>
  <si>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</si>
  <si>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</si>
  <si>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</si>
  <si>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</si>
  <si>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</si>
  <si>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</si>
  <si>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</si>
  <si>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</si>
  <si>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</si>
  <si>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</si>
  <si>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</si>
  <si>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</si>
  <si>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</si>
  <si>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</si>
  <si>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</si>
  <si>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</si>
  <si>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</si>
  <si>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</si>
  <si>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</si>
  <si>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</si>
  <si>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</si>
  <si>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</si>
  <si>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</si>
  <si>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</si>
  <si>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</si>
  <si>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</si>
  <si>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</si>
  <si>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</si>
  <si>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</si>
  <si>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</si>
  <si>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</si>
  <si>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</si>
  <si>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</si>
  <si>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</si>
  <si>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</si>
  <si>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</si>
  <si>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</si>
  <si>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</si>
  <si>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</si>
  <si>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</si>
  <si>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</si>
  <si>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</si>
  <si>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</si>
  <si>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</si>
  <si>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</si>
  <si>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</si>
  <si>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</si>
  <si>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</si>
  <si>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</si>
  <si>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</si>
  <si>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</si>
  <si>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</si>
  <si>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</si>
  <si>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</si>
  <si>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</si>
  <si>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</si>
  <si>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</si>
  <si>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</si>
  <si>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</si>
  <si>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</si>
  <si>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</si>
  <si>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</si>
  <si>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</si>
  <si>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</si>
  <si>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</si>
  <si>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</si>
  <si>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</si>
  <si>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</si>
  <si>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</si>
  <si>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</si>
  <si>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</si>
  <si>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</si>
  <si>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</si>
  <si>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</si>
  <si>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</si>
  <si>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</si>
  <si>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</si>
  <si>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</si>
  <si>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</si>
  <si>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</si>
  <si>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</si>
  <si>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</si>
  <si>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</si>
  <si>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</si>
  <si>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</si>
  <si>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</si>
  <si>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</si>
  <si>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</si>
  <si>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</si>
  <si>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</si>
  <si>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</si>
  <si>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</si>
  <si>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</si>
  <si>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</si>
  <si>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</si>
  <si>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</si>
  <si>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</si>
  <si>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</si>
  <si>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</si>
  <si>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</si>
  <si>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</si>
  <si>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</si>
  <si>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</si>
  <si>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</si>
  <si>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</si>
  <si>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</si>
  <si>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</si>
  <si>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</si>
  <si>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</si>
  <si>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</si>
  <si>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</si>
  <si>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</si>
  <si>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</si>
  <si>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</si>
  <si>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</si>
  <si>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</si>
  <si>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</si>
  <si>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</si>
  <si>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</si>
  <si>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</si>
  <si>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</si>
  <si>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</si>
  <si>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</si>
  <si>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</si>
  <si>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</si>
  <si>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</si>
  <si>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</si>
  <si>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</si>
  <si>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</si>
  <si>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</si>
  <si>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</si>
  <si>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</si>
  <si>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</si>
  <si>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</si>
  <si>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</si>
  <si>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</si>
  <si>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</si>
  <si>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</si>
  <si>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</si>
  <si>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</si>
  <si>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</si>
  <si>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</si>
  <si>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</si>
  <si>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</si>
  <si>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</si>
  <si>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</si>
  <si>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</si>
  <si>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</si>
  <si>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</si>
  <si>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</si>
  <si>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</si>
  <si>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</si>
  <si>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</si>
  <si>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</si>
  <si>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</si>
  <si>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</si>
  <si>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</si>
  <si>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</si>
  <si>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</si>
  <si>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</si>
  <si>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</si>
  <si>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</si>
  <si>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</si>
  <si>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</si>
  <si>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</si>
  <si>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</si>
  <si>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</si>
  <si>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</si>
  <si>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</si>
  <si>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</si>
  <si>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</si>
  <si>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</si>
  <si>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</si>
  <si>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</si>
  <si>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</si>
  <si>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</si>
  <si>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</si>
  <si>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</si>
  <si>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</si>
  <si>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</si>
  <si>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</si>
  <si>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</si>
  <si>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</si>
  <si>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</si>
  <si>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</si>
  <si>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</si>
  <si>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</si>
  <si>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</si>
  <si>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</si>
  <si>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</si>
  <si>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</si>
  <si>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</si>
  <si>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</si>
  <si>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</si>
  <si>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</si>
  <si>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</si>
  <si>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</si>
  <si>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</si>
  <si>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</si>
  <si>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</si>
  <si>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</si>
  <si>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</si>
  <si>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</si>
  <si>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</si>
  <si>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</si>
  <si>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</si>
  <si>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</si>
  <si>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</si>
  <si>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</si>
  <si>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</si>
  <si>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</si>
  <si>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</si>
  <si>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</si>
  <si>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</si>
  <si>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</si>
  <si>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</si>
  <si>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</si>
  <si>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</si>
  <si>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</si>
  <si>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</si>
  <si>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</si>
  <si>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</si>
  <si>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</si>
  <si>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</si>
  <si>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</si>
  <si>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</si>
  <si>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</si>
  <si>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</si>
  <si>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</si>
  <si>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</si>
  <si>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</si>
  <si>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</si>
  <si>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</si>
  <si>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</si>
  <si>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</si>
  <si>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</si>
  <si>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</si>
  <si>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</si>
  <si>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</si>
  <si>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</si>
  <si>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</si>
  <si>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</si>
  <si>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</si>
  <si>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</si>
  <si>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</si>
  <si>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</si>
  <si>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</si>
  <si>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</si>
  <si>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</si>
  <si>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</si>
  <si>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</si>
  <si>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</si>
  <si>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</si>
  <si>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</si>
  <si>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</si>
  <si>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</si>
  <si>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</si>
  <si>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</si>
  <si>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</si>
  <si>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</si>
  <si>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</si>
  <si>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</si>
  <si>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</si>
  <si>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</si>
  <si>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</si>
  <si>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</si>
  <si>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</si>
  <si>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</si>
  <si>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</si>
  <si>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</si>
  <si>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</si>
  <si>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</si>
  <si>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</si>
  <si>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</si>
  <si>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</si>
  <si>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</si>
  <si>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</si>
  <si>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</si>
  <si>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</si>
  <si>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</si>
  <si>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</si>
  <si>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</si>
  <si>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</si>
  <si>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</si>
  <si>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</si>
  <si>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</si>
  <si>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</si>
  <si>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</si>
  <si>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</si>
  <si>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</si>
  <si>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</si>
  <si>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</si>
  <si>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</si>
  <si>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</si>
  <si>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</si>
  <si>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</si>
  <si>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</si>
  <si>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</si>
  <si>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</si>
  <si>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</si>
  <si>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</si>
  <si>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</si>
  <si>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</si>
  <si>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</si>
  <si>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</si>
  <si>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</si>
  <si>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</si>
  <si>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</si>
  <si>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</si>
  <si>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</si>
  <si>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</si>
  <si>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</si>
  <si>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</si>
  <si>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</si>
  <si>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</si>
  <si>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</si>
  <si>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</si>
  <si>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</si>
  <si>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</si>
  <si>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</si>
  <si>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</si>
  <si>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</si>
  <si>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</si>
  <si>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</si>
  <si>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</si>
  <si>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</si>
  <si>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</si>
  <si>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</si>
  <si>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</si>
  <si>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</si>
  <si>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</si>
  <si>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</si>
  <si>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</si>
  <si>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</si>
  <si>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</si>
  <si>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</si>
  <si>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</si>
  <si>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</si>
  <si>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</si>
  <si>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</si>
  <si>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</si>
  <si>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</si>
  <si>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</si>
  <si>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</si>
  <si>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</si>
  <si>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</si>
  <si>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</si>
  <si>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</si>
  <si>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</si>
  <si>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</si>
  <si>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</si>
  <si>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</si>
  <si>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</si>
  <si>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</si>
  <si>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</si>
  <si>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</si>
  <si>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</si>
  <si>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</si>
  <si>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</si>
  <si>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</si>
  <si>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</si>
  <si>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</si>
  <si>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</si>
  <si>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</si>
  <si>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</si>
  <si>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</si>
  <si>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</si>
  <si>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</si>
  <si>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</si>
  <si>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</si>
  <si>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</si>
  <si>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</si>
  <si>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</si>
  <si>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</si>
  <si>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</si>
  <si>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</si>
  <si>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</si>
  <si>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</si>
  <si>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</si>
  <si>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</si>
  <si>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</si>
  <si>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</si>
  <si>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</si>
  <si>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</si>
  <si>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</si>
  <si>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</si>
  <si>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</si>
  <si>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</si>
  <si>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</si>
  <si>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</si>
  <si>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</si>
  <si>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</si>
  <si>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</si>
  <si>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</si>
  <si>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</si>
  <si>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</si>
  <si>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</si>
  <si>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</si>
  <si>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</si>
  <si>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</si>
  <si>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</si>
  <si>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</si>
  <si>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</si>
  <si>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</si>
  <si>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</si>
  <si>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</si>
  <si>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</si>
  <si>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</si>
  <si>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</si>
  <si>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</si>
  <si>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</si>
  <si>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</si>
  <si>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</si>
  <si>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</si>
  <si>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</si>
  <si>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</si>
  <si>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</si>
  <si>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</si>
  <si>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</si>
  <si>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</si>
  <si>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</si>
  <si>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</si>
  <si>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</si>
  <si>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</si>
  <si>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</si>
  <si>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</si>
  <si>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</si>
  <si>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</si>
  <si>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</si>
  <si>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</si>
  <si>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</si>
  <si>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</si>
  <si>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</si>
  <si>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</si>
  <si>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</si>
  <si>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</si>
  <si>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</si>
  <si>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</si>
  <si>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</si>
  <si>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</si>
  <si>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</si>
  <si>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</si>
  <si>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</si>
  <si>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</si>
  <si>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</si>
  <si>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</si>
  <si>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</si>
  <si>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</si>
  <si>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</si>
  <si>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</si>
  <si>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</si>
  <si>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</si>
  <si>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</si>
  <si>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</si>
  <si>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</si>
  <si>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</si>
  <si>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</si>
  <si>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</si>
  <si>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</si>
  <si>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</si>
  <si>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</si>
  <si>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</si>
  <si>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</si>
  <si>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</si>
  <si>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</si>
  <si>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</si>
  <si>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</si>
  <si>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</si>
  <si>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</si>
  <si>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</si>
  <si>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</si>
  <si>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</si>
  <si>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</si>
  <si>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</si>
  <si>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</si>
  <si>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</si>
  <si>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</si>
  <si>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</si>
  <si>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</si>
  <si>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</si>
  <si>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</si>
  <si>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</si>
  <si>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</si>
  <si>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</si>
  <si>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</si>
  <si>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</si>
  <si>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</si>
  <si>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</si>
  <si>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</si>
  <si>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</si>
  <si>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</si>
  <si>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</si>
  <si>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</si>
  <si>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</si>
  <si>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</si>
  <si>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</si>
  <si>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</si>
  <si>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</si>
  <si>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</si>
  <si>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</si>
  <si>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</si>
  <si>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</si>
  <si>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</si>
  <si>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</si>
  <si>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</si>
  <si>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</si>
  <si>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</si>
  <si>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</si>
  <si>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</si>
  <si>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</si>
  <si>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</si>
  <si>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</si>
  <si>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</si>
  <si>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</si>
  <si>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</si>
  <si>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</si>
  <si>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</si>
  <si>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</si>
  <si>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</si>
  <si>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</si>
  <si>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</si>
  <si>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</si>
  <si>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</si>
  <si>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</si>
  <si>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</si>
  <si>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</si>
  <si>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</si>
  <si>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</si>
  <si>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</si>
  <si>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</si>
  <si>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</si>
  <si>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</si>
  <si>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</si>
  <si>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</si>
  <si>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</si>
  <si>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</si>
  <si>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</si>
  <si>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</si>
  <si>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</si>
  <si>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</si>
  <si>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</si>
  <si>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</si>
  <si>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</si>
  <si>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</si>
  <si>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</si>
  <si>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</si>
  <si>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</si>
  <si>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</si>
  <si>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</si>
  <si>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</si>
  <si>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</si>
  <si>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</si>
  <si>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</si>
  <si>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</si>
  <si>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</si>
  <si>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</si>
  <si>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</si>
  <si>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</si>
  <si>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</si>
  <si>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</si>
  <si>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</si>
  <si>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</si>
  <si>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</si>
  <si>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</si>
  <si>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</si>
  <si>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</si>
  <si>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</si>
  <si>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</si>
  <si>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</si>
  <si>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</si>
  <si>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</si>
  <si>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</si>
  <si>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</si>
  <si>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</si>
  <si>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</si>
  <si>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</si>
  <si>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</si>
  <si>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</si>
  <si>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</si>
  <si>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</si>
  <si>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</si>
  <si>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</si>
  <si>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</si>
  <si>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</si>
  <si>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</si>
  <si>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</si>
  <si>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</si>
  <si>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</si>
  <si>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</si>
  <si>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</si>
  <si>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</si>
  <si>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</si>
  <si>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</si>
  <si>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</si>
  <si>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</si>
  <si>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</si>
  <si>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</si>
  <si>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</si>
  <si>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</si>
  <si>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</si>
  <si>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</si>
  <si>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</si>
  <si>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</si>
  <si>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</si>
  <si>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</si>
  <si>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</si>
  <si>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</si>
  <si>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</si>
  <si>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</si>
  <si>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</si>
  <si>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</si>
  <si>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</si>
  <si>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</si>
  <si>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</si>
  <si>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</si>
  <si>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</si>
  <si>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</si>
  <si>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</si>
  <si>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</si>
  <si>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</si>
  <si>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</si>
  <si>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</si>
  <si>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</si>
  <si>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</si>
  <si>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</si>
  <si>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</si>
  <si>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</si>
  <si>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</si>
  <si>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</si>
  <si>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</si>
  <si>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</si>
  <si>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</si>
  <si>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</si>
  <si>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</si>
  <si>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</si>
  <si>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</si>
  <si>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</si>
  <si>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</si>
  <si>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</si>
  <si>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</si>
  <si>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</si>
  <si>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</si>
  <si>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</si>
  <si>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</si>
  <si>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</si>
  <si>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</si>
  <si>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</si>
  <si>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</si>
  <si>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</si>
  <si>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</si>
  <si>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</si>
  <si>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</si>
  <si>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</si>
  <si>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</si>
  <si>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</si>
  <si>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</si>
  <si>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</si>
  <si>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</si>
  <si>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</si>
  <si>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</si>
  <si>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</si>
  <si>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</si>
  <si>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</si>
  <si>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</si>
  <si>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</si>
  <si>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</si>
  <si>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</si>
  <si>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</si>
  <si>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</si>
  <si>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</si>
  <si>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</si>
  <si>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</si>
  <si>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</si>
  <si>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</si>
  <si>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</si>
  <si>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</si>
  <si>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</si>
  <si>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</si>
  <si>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</si>
  <si>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</si>
  <si>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</si>
  <si>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</si>
  <si>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</si>
  <si>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</si>
  <si>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</si>
  <si>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</si>
  <si>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</si>
  <si>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</si>
  <si>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</si>
  <si>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</si>
  <si>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</si>
  <si>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</si>
  <si>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</si>
  <si>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</si>
  <si>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</si>
  <si>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</si>
  <si>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</si>
  <si>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</si>
  <si>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</si>
  <si>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</si>
  <si>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</si>
  <si>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</si>
  <si>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</si>
  <si>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</si>
  <si>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</si>
  <si>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</si>
  <si>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</si>
  <si>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</si>
  <si>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</si>
  <si>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</si>
  <si>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</si>
  <si>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</si>
  <si>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</si>
  <si>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</si>
  <si>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</si>
  <si>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</si>
  <si>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</si>
  <si>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</si>
  <si>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</si>
  <si>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</si>
  <si>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</si>
  <si>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</si>
  <si>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</si>
  <si>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</si>
  <si>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</si>
  <si>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</si>
  <si>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</si>
  <si>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</si>
  <si>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</si>
  <si>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</si>
  <si>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</si>
  <si>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</si>
  <si>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</si>
  <si>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</si>
  <si>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</si>
  <si>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</si>
  <si>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</si>
  <si>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</si>
  <si>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</si>
  <si>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</si>
  <si>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</si>
  <si>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</si>
  <si>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</si>
  <si>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</si>
  <si>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</si>
  <si>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</si>
  <si>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</si>
  <si>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</si>
  <si>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</si>
  <si>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</si>
  <si>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</si>
  <si>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</si>
  <si>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</si>
  <si>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</si>
  <si>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</si>
  <si>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</si>
  <si>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</si>
  <si>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</si>
  <si>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</si>
  <si>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</si>
  <si>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</si>
  <si>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</si>
  <si>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</si>
  <si>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</si>
  <si>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</si>
  <si>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</si>
  <si>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</si>
  <si>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</si>
  <si>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</si>
  <si>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</si>
  <si>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</si>
  <si>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</si>
  <si>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</si>
  <si>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</si>
  <si>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</si>
  <si>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</si>
  <si>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</si>
  <si>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</si>
  <si>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</si>
  <si>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</si>
  <si>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</si>
  <si>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</si>
  <si>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</si>
  <si>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</si>
  <si>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</si>
  <si>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</si>
  <si>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</si>
  <si>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</si>
  <si>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</si>
  <si>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</si>
  <si>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</si>
  <si>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</si>
  <si>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</si>
  <si>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</si>
  <si>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</si>
  <si>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</si>
  <si>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</si>
  <si>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</si>
  <si>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</si>
  <si>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</si>
  <si>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</si>
  <si>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</si>
  <si>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</si>
  <si>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</si>
  <si>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</si>
  <si>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</si>
  <si>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</si>
  <si>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</si>
  <si>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</si>
  <si>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</si>
  <si>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</si>
  <si>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</si>
  <si>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</si>
  <si>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</si>
  <si>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</si>
  <si>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</si>
  <si>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</si>
  <si>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</si>
  <si>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</si>
  <si>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</si>
  <si>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</si>
  <si>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</si>
  <si>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</si>
  <si>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</si>
  <si>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</si>
  <si>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</si>
  <si>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</si>
  <si>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</si>
  <si>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</si>
  <si>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</si>
  <si>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</si>
  <si>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</si>
  <si>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</si>
  <si>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</si>
  <si>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</si>
  <si>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</si>
  <si>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</si>
  <si>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</si>
  <si>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</si>
  <si>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</si>
  <si>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</si>
  <si>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</si>
  <si>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</si>
  <si>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</si>
  <si>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</si>
  <si>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</si>
  <si>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</si>
  <si>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</si>
  <si>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</si>
  <si>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</si>
  <si>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</si>
  <si>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</si>
  <si>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</si>
  <si>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</si>
  <si>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</si>
  <si>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</si>
  <si>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</si>
  <si>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</si>
  <si>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</si>
  <si>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</si>
  <si>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</si>
  <si>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</si>
  <si>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</si>
  <si>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</si>
  <si>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</si>
  <si>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</si>
  <si>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</si>
  <si>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</si>
  <si>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</si>
  <si>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</si>
  <si>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</si>
  <si>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</si>
  <si>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</si>
  <si>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</si>
  <si>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</si>
  <si>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</si>
  <si>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</si>
  <si>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</si>
  <si>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</si>
  <si>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</si>
  <si>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</si>
  <si>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</si>
  <si>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</si>
  <si>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</si>
  <si>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</si>
  <si>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</si>
  <si>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</si>
  <si>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</si>
  <si>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</si>
  <si>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</si>
  <si>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</si>
  <si>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</si>
  <si>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</si>
  <si>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</si>
  <si>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</si>
  <si>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</si>
  <si>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</si>
  <si>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</si>
  <si>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</si>
  <si>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</si>
  <si>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</si>
  <si>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</si>
  <si>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</si>
  <si>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</si>
  <si>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</si>
  <si>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</si>
  <si>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</si>
  <si>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</si>
  <si>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</si>
  <si>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</si>
  <si>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</si>
  <si>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</si>
  <si>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</si>
  <si>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</si>
  <si>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</si>
  <si>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</si>
  <si>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</si>
  <si>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</si>
  <si>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</si>
  <si>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</si>
  <si>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</si>
  <si>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</si>
  <si>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</si>
  <si>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</si>
  <si>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</si>
  <si>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</si>
  <si>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</si>
  <si>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</si>
  <si>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</si>
  <si>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</si>
  <si>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</si>
  <si>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</si>
  <si>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</si>
  <si>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</si>
  <si>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</si>
  <si>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</si>
  <si>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</si>
  <si>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</si>
  <si>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</si>
  <si>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</si>
  <si>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</si>
  <si>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</si>
  <si>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</si>
  <si>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</si>
  <si>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</si>
  <si>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</si>
  <si>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</si>
  <si>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</si>
  <si>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</si>
  <si>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</si>
  <si>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</si>
  <si>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</si>
  <si>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</si>
  <si>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</si>
  <si>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</si>
  <si>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</si>
  <si>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</si>
  <si>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</si>
  <si>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</si>
  <si>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</si>
  <si>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</si>
  <si>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</si>
  <si>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</si>
  <si>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</si>
  <si>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</si>
  <si>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</si>
  <si>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</si>
  <si>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</si>
  <si>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</si>
  <si>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</si>
  <si>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</si>
  <si>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</si>
  <si>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</si>
  <si>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</si>
  <si>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</si>
  <si>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</si>
  <si>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</si>
  <si>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</si>
  <si>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</si>
  <si>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</si>
  <si>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</si>
  <si>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</si>
  <si>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</si>
  <si>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</si>
  <si>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</si>
  <si>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</si>
  <si>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</si>
  <si>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</si>
  <si>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</si>
  <si>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</si>
  <si>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</si>
  <si>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</si>
  <si>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</si>
  <si>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</si>
  <si>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</si>
  <si>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</si>
  <si>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</si>
  <si>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</si>
  <si>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</si>
  <si>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</si>
  <si>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</si>
  <si>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</si>
  <si>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</si>
  <si>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</si>
  <si>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</si>
  <si>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</si>
  <si>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</si>
  <si>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</si>
  <si>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</si>
  <si>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</si>
  <si>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</si>
  <si>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</si>
  <si>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</si>
  <si>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</si>
  <si>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</si>
  <si>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</si>
  <si>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</si>
  <si>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</si>
  <si>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</si>
  <si>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</si>
  <si>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</si>
  <si>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</si>
  <si>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</si>
  <si>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</si>
  <si>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</si>
  <si>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</si>
  <si>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</si>
  <si>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</si>
  <si>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</si>
  <si>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</si>
  <si>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</si>
  <si>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</si>
  <si>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</si>
  <si>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</si>
  <si>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</si>
  <si>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</si>
  <si>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</si>
  <si>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</si>
  <si>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</si>
  <si>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</si>
  <si>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</si>
  <si>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</si>
  <si>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</si>
  <si>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</si>
  <si>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</si>
  <si>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</si>
  <si>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</si>
  <si>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</si>
  <si>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</si>
  <si>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</si>
  <si>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</si>
  <si>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</si>
  <si>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</si>
  <si>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</si>
  <si>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</si>
  <si>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</si>
  <si>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</si>
  <si>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</si>
  <si>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</si>
  <si>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</si>
  <si>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</si>
  <si>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</si>
  <si>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</si>
  <si>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</si>
  <si>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</si>
  <si>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</si>
  <si>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</si>
  <si>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</si>
  <si>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</si>
  <si>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</si>
  <si>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</si>
  <si>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</si>
  <si>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</si>
  <si>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</si>
  <si>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</si>
  <si>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</si>
  <si>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</si>
  <si>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</si>
  <si>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</si>
  <si>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</si>
  <si>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</si>
  <si>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</si>
  <si>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</si>
  <si>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</si>
  <si>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</si>
  <si>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</si>
  <si>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</si>
  <si>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</si>
  <si>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</si>
  <si>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</si>
  <si>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</si>
  <si>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</si>
  <si>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</si>
  <si>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</si>
  <si>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</si>
  <si>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</si>
  <si>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</si>
  <si>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</si>
  <si>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</si>
  <si>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</si>
  <si>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</si>
  <si>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</si>
  <si>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</si>
  <si>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</si>
  <si>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</si>
  <si>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</si>
  <si>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</si>
  <si>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</si>
  <si>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</si>
  <si>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</si>
  <si>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</si>
  <si>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</si>
  <si>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</si>
  <si>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</si>
  <si>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</si>
  <si>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</si>
  <si>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</si>
  <si>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</si>
  <si>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</si>
  <si>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</si>
  <si>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</si>
  <si>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</si>
  <si>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</si>
  <si>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</si>
  <si>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</si>
  <si>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</si>
  <si>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</si>
  <si>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</si>
  <si>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</si>
  <si>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</si>
  <si>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</si>
  <si>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</si>
  <si>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</si>
  <si>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</si>
  <si>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</si>
  <si>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</si>
  <si>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</si>
  <si>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</si>
  <si>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</si>
  <si>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</si>
  <si>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</si>
  <si>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</si>
  <si>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</si>
  <si>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</si>
  <si>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</si>
  <si>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</si>
  <si>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</si>
  <si>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</si>
  <si>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</si>
  <si>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</si>
  <si>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</si>
  <si>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</si>
  <si>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</si>
  <si>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</si>
  <si>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</si>
  <si>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</si>
  <si>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</si>
  <si>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</si>
  <si>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</si>
  <si>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</si>
  <si>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</si>
  <si>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</si>
  <si>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</si>
  <si>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</si>
  <si>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</si>
  <si>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</si>
  <si>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</si>
  <si>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</si>
  <si>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</si>
  <si>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</si>
  <si>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</si>
  <si>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</si>
  <si>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</si>
  <si>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</si>
  <si>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</si>
  <si>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</si>
  <si>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</si>
  <si>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</si>
  <si>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</si>
  <si>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</si>
  <si>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</si>
  <si>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</si>
  <si>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</si>
  <si>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</si>
  <si>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</si>
  <si>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</si>
  <si>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</si>
  <si>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</si>
  <si>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</si>
  <si>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</si>
  <si>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</si>
  <si>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</si>
  <si>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</si>
  <si>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</si>
  <si>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</si>
  <si>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</si>
  <si>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</si>
  <si>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</si>
  <si>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</si>
  <si>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</si>
  <si>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</si>
  <si>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</si>
  <si>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</si>
  <si>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</si>
  <si>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</si>
  <si>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</si>
  <si>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</si>
  <si>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</si>
  <si>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</si>
  <si>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</si>
  <si>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</si>
  <si>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</si>
  <si>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</si>
  <si>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</si>
  <si>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</si>
  <si>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</si>
  <si>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</si>
  <si>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</si>
  <si>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</si>
  <si>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</si>
  <si>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</si>
  <si>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</si>
  <si>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</si>
  <si>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</si>
  <si>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</si>
  <si>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</si>
  <si>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</si>
  <si>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</si>
  <si>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</si>
  <si>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</si>
  <si>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</si>
  <si>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</si>
  <si>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</si>
  <si>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</si>
  <si>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</si>
  <si>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</si>
  <si>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</si>
  <si>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</si>
  <si>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</si>
  <si>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</si>
  <si>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</si>
  <si>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</si>
  <si>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</si>
  <si>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</si>
  <si>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</si>
  <si>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</si>
  <si>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</si>
  <si>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</si>
  <si>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</si>
  <si>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</si>
  <si>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</si>
  <si>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</si>
  <si>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</si>
  <si>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</si>
  <si>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</si>
  <si>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</si>
  <si>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</si>
  <si>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</si>
  <si>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</si>
  <si>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</si>
  <si>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</si>
  <si>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</si>
  <si>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</si>
  <si>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</si>
  <si>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</si>
  <si>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</si>
  <si>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</si>
  <si>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</si>
  <si>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</si>
  <si>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</si>
  <si>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</si>
  <si>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</si>
  <si>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</si>
  <si>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</si>
  <si>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</si>
  <si>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</si>
  <si>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</si>
  <si>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</si>
  <si>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</si>
  <si>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</si>
  <si>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</si>
  <si>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</si>
  <si>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</si>
  <si>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</si>
  <si>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</si>
  <si>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</si>
  <si>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</si>
  <si>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</si>
  <si>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</si>
  <si>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</si>
  <si>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</si>
  <si>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</si>
  <si>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</si>
  <si>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</si>
  <si>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</si>
  <si>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</si>
  <si>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</si>
  <si>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</si>
  <si>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</si>
  <si>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</si>
  <si>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</si>
  <si>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</si>
  <si>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</si>
  <si>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</si>
  <si>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</si>
  <si>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</si>
  <si>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</si>
  <si>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</si>
  <si>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</si>
  <si>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</si>
  <si>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</si>
  <si>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</si>
  <si>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</si>
  <si>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</si>
  <si>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</si>
  <si>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</si>
  <si>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</si>
  <si>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</si>
  <si>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</si>
  <si>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</si>
  <si>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</si>
  <si>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</si>
  <si>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</si>
  <si>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</si>
  <si>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</si>
  <si>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</si>
  <si>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</si>
  <si>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</si>
  <si>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</si>
  <si>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</si>
  <si>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</si>
  <si>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</si>
  <si>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</si>
  <si>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</si>
  <si>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</si>
  <si>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</si>
  <si>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</si>
  <si>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</si>
  <si>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</si>
  <si>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</si>
  <si>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</si>
  <si>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</si>
  <si>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</si>
  <si>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</si>
  <si>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</si>
  <si>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</si>
  <si>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</si>
  <si>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</si>
  <si>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</si>
  <si>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</si>
  <si>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</si>
  <si>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</si>
  <si>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</si>
  <si>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</si>
  <si>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</si>
  <si>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</si>
  <si>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</si>
  <si>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</si>
  <si>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</si>
  <si>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</si>
  <si>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</si>
  <si>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</si>
  <si>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</si>
  <si>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previsão de faixa após i74 (em analise)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</si>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</sst>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492" activePane="bottomRight" state="frozen"/>
      <selection pane="bottomRight" activeCell="BK512" sqref="BK5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/>
      <c r="AT492" s="237"/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1461</v>
      </c>
      <c r="BL497" s="16"/>
      <c r="BM497" s="15" t="s">
        <v>687</v>
      </c>
      <c r="BN497" s="15" t="s">
        <v>717</v>
      </c>
      <c r="BO497" s="165" t="s">
        <v>780</v>
      </c>
      <c r="BP497" s="18" t="s">
        <v>1461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SuperExecução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1644</v>
      </c>
      <c r="BK498" s="17" t="s">
        <v>1644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1644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1645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1646</v>
      </c>
      <c r="BK500" s="17" t="s">
        <v>1646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1647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1649</v>
      </c>
      <c r="BK501" s="17" t="s">
        <v>1649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1649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1650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1651</v>
      </c>
      <c r="BK502" s="17" t="s">
        <v>1651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1651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1652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1651</v>
      </c>
      <c r="BK503" s="17" t="s">
        <v>1651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1651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1653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1646</v>
      </c>
      <c r="BK504" s="17" t="s">
        <v>1646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1646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1654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1651</v>
      </c>
      <c r="BK505" s="17" t="s">
        <v>1651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1651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1655</v>
      </c>
      <c r="BK507" s="17" t="s">
        <v>1655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1655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1656</v>
      </c>
      <c r="BK508" s="17" t="s">
        <v>1655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1655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/>
      <c r="AT509" s="237"/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1657</v>
      </c>
      <c r="BK509" s="17" t="s">
        <v>1657</v>
      </c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1658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1659</v>
      </c>
      <c r="BK510" s="17" t="s">
        <v>1660</v>
      </c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1661</v>
      </c>
      <c r="N512" s="204" t="s">
        <v>1662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1663</v>
      </c>
      <c r="W512" s="173" t="s">
        <v>1664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1665</v>
      </c>
      <c r="BK512" s="17" t="s">
        <v>1665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1666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1667</v>
      </c>
      <c r="BK513" s="17" t="s">
        <v>1668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1669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 t="s">
        <v>994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1670</v>
      </c>
      <c r="W515" s="173" t="s">
        <v>1671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1672</v>
      </c>
      <c r="BK515" s="17" t="s">
        <v>1672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1672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1673</v>
      </c>
      <c r="BK516" s="17" t="s">
        <v>1673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1674</v>
      </c>
      <c r="BK517" s="17" t="s">
        <v>1674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1675</v>
      </c>
      <c r="BK518" s="277" t="s">
        <v>1675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1675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</v>
      </c>
      <c r="B522" s="168"/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27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86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69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-</v>
      </c>
      <c r="AN523" s="273" t="str">
        <f>IF(BS_CONTROLE[[#This Row],[SB]]=0, "-", BS_CONTROLE[[#This Row],[SB]])</f>
        <v>-</v>
      </c>
      <c r="AO523" s="254" t="str">
        <f>IF(BS_CONTROLE[[#This Row],[SUB]]=0, "-", BS_CONTROLE[[#This Row],[SUB]])</f>
        <v>-</v>
      </c>
      <c r="AP523" s="255" t="str">
        <f>IF(BS_CONTROLE[[#This Row],[KM - Inicio]]=0, "-", BS_CONTROLE[[#This Row],[KM - Inicio]])</f>
        <v>-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56" t="str">
        <f>IF(BS_CONTROLE[[#This Row],[Responsavel pelo boletim]]=0, "-", BS_CONTROLE[[#This Row],[Responsavel pelo boletim]])</f>
        <v>-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86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69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3" t="str">
        <f>IF(BS_CONTROLE[[#This Row],[Local - Partida]]=0, "-", BS_CONTROLE[[#This Row],[Local - Partida]])</f>
        <v>-</v>
      </c>
      <c r="AL524" s="273" t="str">
        <f>IF(BS_CONTROLE[[#This Row],[Local - Encerramento]]=0, "-", BS_CONTROLE[[#This Row],[Local - Encerramento]])</f>
        <v>-</v>
      </c>
      <c r="AM524" s="273" t="str">
        <f>IF(BS_CONTROLE[[#This Row],[Entre - Estações]]=0, "-", BS_CONTROLE[[#This Row],[Entre - Estações]])</f>
        <v>-</v>
      </c>
      <c r="AN524" s="273" t="str">
        <f>IF(BS_CONTROLE[[#This Row],[SB]]=0, "-", BS_CONTROLE[[#This Row],[SB]])</f>
        <v>-</v>
      </c>
      <c r="AO524" s="254" t="str">
        <f>IF(BS_CONTROLE[[#This Row],[SUB]]=0, "-", BS_CONTROLE[[#This Row],[SUB]])</f>
        <v>-</v>
      </c>
      <c r="AP524" s="255" t="str">
        <f>IF(BS_CONTROLE[[#This Row],[KM - Inicio]]=0, "-", BS_CONTROLE[[#This Row],[KM - Inicio]])</f>
        <v>-</v>
      </c>
      <c r="AQ524" s="255" t="str">
        <f>IF(BS_CONTROLE[[#This Row],[KM - Fim]]=0, "-", BS_CONTROLE[[#This Row],[KM - Fim]])</f>
        <v>-</v>
      </c>
      <c r="AR524" s="274"/>
      <c r="AS524" s="274"/>
      <c r="AT524" s="274"/>
      <c r="AU524" s="237"/>
      <c r="AV524" s="237"/>
      <c r="AW524" s="237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56" t="str">
        <f>IF(BS_CONTROLE[[#This Row],[Responsavel pelo boletim]]=0, "-", BS_CONTROLE[[#This Row],[Responsavel pelo boletim]])</f>
        <v>-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86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69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-</v>
      </c>
      <c r="AN525" s="273" t="str">
        <f>IF(BS_CONTROLE[[#This Row],[SB]]=0, "-", BS_CONTROLE[[#This Row],[SB]])</f>
        <v>-</v>
      </c>
      <c r="AO525" s="254" t="str">
        <f>IF(BS_CONTROLE[[#This Row],[SUB]]=0, "-", BS_CONTROLE[[#This Row],[SUB]])</f>
        <v>-</v>
      </c>
      <c r="AP525" s="255" t="str">
        <f>IF(BS_CONTROLE[[#This Row],[KM - Inicio]]=0, "-", BS_CONTROLE[[#This Row],[KM - Inicio]])</f>
        <v>-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56" t="str">
        <f>IF(BS_CONTROLE[[#This Row],[Responsavel pelo boletim]]=0, "-", BS_CONTROLE[[#This Row],[Responsavel pelo boletim]])</f>
        <v>-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86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69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3" t="str">
        <f>IF(BS_CONTROLE[[#This Row],[Local - Partida]]=0, "-", BS_CONTROLE[[#This Row],[Local - Partida]])</f>
        <v>-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-</v>
      </c>
      <c r="AN526" s="273" t="str">
        <f>IF(BS_CONTROLE[[#This Row],[SB]]=0, "-", BS_CONTROLE[[#This Row],[SB]])</f>
        <v>-</v>
      </c>
      <c r="AO526" s="254" t="str">
        <f>IF(BS_CONTROLE[[#This Row],[SUB]]=0, "-", BS_CONTROLE[[#This Row],[SUB]])</f>
        <v>-</v>
      </c>
      <c r="AP526" s="255" t="str">
        <f>IF(BS_CONTROLE[[#This Row],[KM - Inicio]]=0, "-", BS_CONTROLE[[#This Row],[KM - Inicio]])</f>
        <v>-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56" t="str">
        <f>IF(BS_CONTROLE[[#This Row],[Responsavel pelo boletim]]=0, "-", BS_CONTROLE[[#This Row],[Responsavel pelo boletim]])</f>
        <v>-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86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69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-</v>
      </c>
      <c r="AN529" s="273" t="str">
        <f>IF(BS_CONTROLE[[#This Row],[SB]]=0, "-", BS_CONTROLE[[#This Row],[SB]])</f>
        <v>-</v>
      </c>
      <c r="AO529" s="254" t="str">
        <f>IF(BS_CONTROLE[[#This Row],[SUB]]=0, "-", BS_CONTROLE[[#This Row],[SUB]])</f>
        <v>-</v>
      </c>
      <c r="AP529" s="255" t="str">
        <f>IF(BS_CONTROLE[[#This Row],[KM - Inicio]]=0, "-", BS_CONTROLE[[#This Row],[KM - Inicio]])</f>
        <v>-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56" t="str">
        <f>IF(BS_CONTROLE[[#This Row],[Responsavel pelo boletim]]=0, "-", BS_CONTROLE[[#This Row],[Responsavel pelo boletim]])</f>
        <v>-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86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69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3" t="str">
        <f>IF(BS_CONTROLE[[#This Row],[Local - Partida]]=0, "-", BS_CONTROLE[[#This Row],[Local - Partida]])</f>
        <v>-</v>
      </c>
      <c r="AL530" s="273" t="str">
        <f>IF(BS_CONTROLE[[#This Row],[Local - Encerramento]]=0, "-", BS_CONTROLE[[#This Row],[Local - Encerramento]])</f>
        <v>-</v>
      </c>
      <c r="AM530" s="273" t="str">
        <f>IF(BS_CONTROLE[[#This Row],[Entre - Estações]]=0, "-", BS_CONTROLE[[#This Row],[Entre - Estações]])</f>
        <v>-</v>
      </c>
      <c r="AN530" s="273" t="str">
        <f>IF(BS_CONTROLE[[#This Row],[SB]]=0, "-", BS_CONTROLE[[#This Row],[SB]])</f>
        <v>-</v>
      </c>
      <c r="AO530" s="254" t="str">
        <f>IF(BS_CONTROLE[[#This Row],[SUB]]=0, "-", BS_CONTROLE[[#This Row],[SUB]])</f>
        <v>-</v>
      </c>
      <c r="AP530" s="255" t="str">
        <f>IF(BS_CONTROLE[[#This Row],[KM - Inicio]]=0, "-", BS_CONTROLE[[#This Row],[KM - Inicio]])</f>
        <v>-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56" t="str">
        <f>IF(BS_CONTROLE[[#This Row],[Responsavel pelo boletim]]=0, "-", BS_CONTROLE[[#This Row],[Responsavel pelo boletim]])</f>
        <v>-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1676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1677</v>
      </c>
      <c r="C4" s="323" t="s">
        <v>1678</v>
      </c>
      <c r="D4" s="323" t="s">
        <v>1679</v>
      </c>
      <c r="E4" s="323" t="s">
        <v>1680</v>
      </c>
      <c r="F4" s="323" t="s">
        <v>8</v>
      </c>
      <c r="G4" s="323" t="s">
        <v>1681</v>
      </c>
    </row>
    <row r="5" spans="2:8">
      <c r="B5" s="326" t="s">
        <v>1153</v>
      </c>
      <c r="C5" s="326">
        <v>314978</v>
      </c>
      <c r="D5" s="326" t="s">
        <v>1682</v>
      </c>
      <c r="E5" s="326" t="s">
        <v>541</v>
      </c>
      <c r="F5" s="326" t="s">
        <v>101</v>
      </c>
      <c r="G5" s="327">
        <v>46143</v>
      </c>
    </row>
    <row r="6" spans="2:8">
      <c r="B6" s="326" t="s">
        <v>1683</v>
      </c>
      <c r="C6" s="326">
        <v>256790</v>
      </c>
      <c r="D6" s="326" t="s">
        <v>1684</v>
      </c>
      <c r="E6" s="326" t="s">
        <v>541</v>
      </c>
      <c r="F6" s="326" t="s">
        <v>1685</v>
      </c>
      <c r="G6" s="327">
        <v>45992</v>
      </c>
    </row>
    <row r="7" spans="2:8">
      <c r="B7" s="326" t="s">
        <v>1686</v>
      </c>
      <c r="C7" s="326">
        <v>265193</v>
      </c>
      <c r="D7" s="326" t="s">
        <v>1687</v>
      </c>
      <c r="E7" s="326" t="s">
        <v>542</v>
      </c>
      <c r="F7" s="326" t="s">
        <v>1500</v>
      </c>
      <c r="G7" s="326" t="s">
        <v>1688</v>
      </c>
    </row>
    <row r="8" spans="2:8">
      <c r="B8" s="326" t="s">
        <v>1689</v>
      </c>
      <c r="C8" s="326">
        <v>293716</v>
      </c>
      <c r="D8" s="326" t="s">
        <v>1690</v>
      </c>
      <c r="E8" s="326" t="s">
        <v>542</v>
      </c>
      <c r="F8" s="326" t="s">
        <v>1500</v>
      </c>
      <c r="G8" s="327">
        <v>46204</v>
      </c>
    </row>
    <row r="9" spans="2:8">
      <c r="B9" s="326" t="s">
        <v>1691</v>
      </c>
      <c r="C9" s="326">
        <v>257258</v>
      </c>
      <c r="D9" s="326" t="s">
        <v>1692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1693</v>
      </c>
      <c r="C10" s="326">
        <v>371147</v>
      </c>
      <c r="D10" s="326" t="s">
        <v>1694</v>
      </c>
      <c r="E10" s="326" t="s">
        <v>543</v>
      </c>
      <c r="F10" s="326" t="s">
        <v>144</v>
      </c>
      <c r="G10" s="326" t="s">
        <v>1688</v>
      </c>
    </row>
    <row r="11" spans="2:8">
      <c r="B11" s="326" t="s">
        <v>1695</v>
      </c>
      <c r="C11" s="326">
        <v>259230</v>
      </c>
      <c r="D11" s="326" t="s">
        <v>1696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1697</v>
      </c>
      <c r="C12" s="326">
        <v>370705</v>
      </c>
      <c r="D12" s="326"/>
      <c r="E12" s="326" t="s">
        <v>543</v>
      </c>
      <c r="F12" s="326" t="s">
        <v>144</v>
      </c>
      <c r="G12" s="326" t="s">
        <v>1688</v>
      </c>
    </row>
    <row r="13" spans="2:8">
      <c r="B13" s="326" t="s">
        <v>1698</v>
      </c>
      <c r="C13" s="326">
        <v>258542</v>
      </c>
      <c r="D13" s="326" t="s">
        <v>1699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1700</v>
      </c>
      <c r="C14" s="326">
        <v>257050</v>
      </c>
      <c r="D14" s="326" t="s">
        <v>1701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1702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1703</v>
      </c>
      <c r="E3" s="318" t="s">
        <v>1704</v>
      </c>
      <c r="F3" s="318" t="s">
        <v>1705</v>
      </c>
      <c r="G3" s="323" t="s">
        <v>1706</v>
      </c>
      <c r="H3" s="318" t="s">
        <v>1707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1708</v>
      </c>
      <c r="H4" s="321"/>
    </row>
    <row r="5" spans="3:8">
      <c r="C5" s="319" t="s">
        <v>541</v>
      </c>
      <c r="D5" s="319" t="s">
        <v>1709</v>
      </c>
      <c r="E5" s="320">
        <v>46013</v>
      </c>
      <c r="F5" s="319">
        <v>7000</v>
      </c>
      <c r="G5" s="324" t="s">
        <v>1710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1711</v>
      </c>
      <c r="G6" s="324" t="s">
        <v>1710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1712</v>
      </c>
      <c r="G7" s="325" t="s">
        <v>1713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1714</v>
      </c>
      <c r="G8" s="324" t="s">
        <v>1715</v>
      </c>
      <c r="H8" s="319" t="s">
        <v>1716</v>
      </c>
    </row>
    <row r="9" spans="3:8">
      <c r="C9" s="319" t="s">
        <v>463</v>
      </c>
      <c r="D9" s="319" t="s">
        <v>1717</v>
      </c>
      <c r="E9" s="320">
        <v>45993</v>
      </c>
      <c r="F9" s="319">
        <v>12000</v>
      </c>
      <c r="G9" s="324" t="s">
        <v>1718</v>
      </c>
      <c r="H9" s="319"/>
    </row>
    <row r="10" spans="3:8" ht="29.25">
      <c r="C10" s="319" t="s">
        <v>463</v>
      </c>
      <c r="D10" s="319" t="s">
        <v>1719</v>
      </c>
      <c r="E10" s="320">
        <v>45993</v>
      </c>
      <c r="F10" s="319">
        <v>9000</v>
      </c>
      <c r="G10" s="324" t="s">
        <v>1720</v>
      </c>
      <c r="H10" s="319"/>
    </row>
    <row r="11" spans="3:8" ht="29.25">
      <c r="C11" s="319" t="s">
        <v>463</v>
      </c>
      <c r="D11" s="319" t="s">
        <v>1721</v>
      </c>
      <c r="E11" s="320">
        <v>45993</v>
      </c>
      <c r="F11" s="319">
        <v>10000</v>
      </c>
      <c r="G11" s="324" t="s">
        <v>1720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1722</v>
      </c>
      <c r="G12" s="324" t="s">
        <v>1723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1724</v>
      </c>
      <c r="W1" s="391"/>
      <c r="X1" s="391"/>
      <c r="Y1" s="104"/>
    </row>
    <row r="2" spans="1:25" s="101" customFormat="1" ht="11.25" customHeight="1">
      <c r="A2" s="105" t="s">
        <v>1725</v>
      </c>
      <c r="B2" s="105" t="s">
        <v>1726</v>
      </c>
      <c r="C2" s="105" t="s">
        <v>313</v>
      </c>
      <c r="D2" s="106" t="s">
        <v>874</v>
      </c>
      <c r="E2" s="106" t="s">
        <v>875</v>
      </c>
      <c r="F2" s="106" t="s">
        <v>1727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1728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 t="str">
        <f>IF(SP_SUL!B522="","*",SP_SUL!B522)</f>
        <v>*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1" t="str">
        <f>IF(SP_SUL!N523="","*",SP_SUL!N523)</f>
        <v>-</v>
      </c>
      <c r="M521" s="111" t="str">
        <f>IF(SP_SUL!J523="","*",SP_SUL!J523)</f>
        <v>*</v>
      </c>
      <c r="N521" s="265" t="str">
        <f>IF(SP_SUL!K523="","*",SP_SUL!K523)</f>
        <v>*</v>
      </c>
      <c r="O521" s="265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1" t="str">
        <f>IF(SP_SUL!N524="","*",SP_SUL!N524)</f>
        <v>-</v>
      </c>
      <c r="M522" s="111" t="str">
        <f>IF(SP_SUL!J524="","*",SP_SUL!J524)</f>
        <v>*</v>
      </c>
      <c r="N522" s="265" t="str">
        <f>IF(SP_SUL!K524="","*",SP_SUL!K524)</f>
        <v>*</v>
      </c>
      <c r="O522" s="265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1" t="str">
        <f>IF(SP_SUL!N525="","*",SP_SUL!N525)</f>
        <v>-</v>
      </c>
      <c r="M523" s="111" t="str">
        <f>IF(SP_SUL!J525="","*",SP_SUL!J525)</f>
        <v>*</v>
      </c>
      <c r="N523" s="265" t="str">
        <f>IF(SP_SUL!K525="","*",SP_SUL!K525)</f>
        <v>*</v>
      </c>
      <c r="O523" s="265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1" t="str">
        <f>IF(SP_SUL!N526="","*",SP_SUL!N526)</f>
        <v>-</v>
      </c>
      <c r="M524" s="111" t="str">
        <f>IF(SP_SUL!J526="","*",SP_SUL!J526)</f>
        <v>*</v>
      </c>
      <c r="N524" s="265" t="str">
        <f>IF(SP_SUL!K526="","*",SP_SUL!K526)</f>
        <v>*</v>
      </c>
      <c r="O524" s="265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1" t="str">
        <f>IF(SP_SUL!N529="","*",SP_SUL!N529)</f>
        <v>-</v>
      </c>
      <c r="M527" s="111" t="str">
        <f>IF(SP_SUL!J529="","*",SP_SUL!J529)</f>
        <v>*</v>
      </c>
      <c r="N527" s="265" t="str">
        <f>IF(SP_SUL!K529="","*",SP_SUL!K529)</f>
        <v>*</v>
      </c>
      <c r="O527" s="265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1" t="str">
        <f>IF(SP_SUL!N530="","*",SP_SUL!N530)</f>
        <v>-</v>
      </c>
      <c r="M528" s="111" t="str">
        <f>IF(SP_SUL!J530="","*",SP_SUL!J530)</f>
        <v>*</v>
      </c>
      <c r="N528" s="265" t="str">
        <f>IF(SP_SUL!K530="","*",SP_SUL!K530)</f>
        <v>*</v>
      </c>
      <c r="O528" s="265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1729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1730</v>
      </c>
      <c r="D5" s="393"/>
      <c r="E5" s="393"/>
      <c r="F5" s="393"/>
      <c r="G5" s="393"/>
      <c r="H5" s="393"/>
      <c r="I5" s="393"/>
      <c r="J5" s="394"/>
      <c r="K5" s="395" t="s">
        <v>1731</v>
      </c>
      <c r="L5" s="396"/>
      <c r="M5" s="396"/>
      <c r="N5" s="396"/>
      <c r="O5" s="397" t="s">
        <v>1732</v>
      </c>
      <c r="P5" s="398"/>
      <c r="Q5" s="399"/>
    </row>
    <row r="6" spans="1:17" s="94" customFormat="1" ht="15.75" customHeight="1">
      <c r="A6" s="88" t="s">
        <v>1727</v>
      </c>
      <c r="B6" s="95" t="s">
        <v>1726</v>
      </c>
      <c r="C6" s="96" t="s">
        <v>874</v>
      </c>
      <c r="D6" s="97" t="s">
        <v>875</v>
      </c>
      <c r="E6" s="96" t="s">
        <v>1733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1734</v>
      </c>
      <c r="M6" s="139" t="s">
        <v>335</v>
      </c>
      <c r="N6" s="140" t="s">
        <v>869</v>
      </c>
      <c r="O6" s="241" t="s">
        <v>912</v>
      </c>
      <c r="P6" s="157"/>
      <c r="Q6" s="193" t="s">
        <v>1735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TP pronto 12h17 / previsão de faixa após i74 (em analise)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não solicitou intervalo.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1736</v>
      </c>
      <c r="C2" s="96" t="s">
        <v>859</v>
      </c>
      <c r="D2" s="96" t="s">
        <v>861</v>
      </c>
      <c r="E2" s="96" t="s">
        <v>1737</v>
      </c>
      <c r="F2" s="96" t="s">
        <v>1738</v>
      </c>
      <c r="G2" s="96" t="s">
        <v>1739</v>
      </c>
      <c r="H2" s="96" t="s">
        <v>1740</v>
      </c>
      <c r="I2" s="96" t="s">
        <v>1741</v>
      </c>
      <c r="J2" s="96" t="s">
        <v>1742</v>
      </c>
      <c r="K2" s="131" t="s">
        <v>1743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2025-12-22T15:42:27Z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