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093" documentId="8_{B6337239-1A00-434D-AAD0-422EA1FEB5AE}" xr6:coauthVersionLast="47" xr6:coauthVersionMax="47" xr10:uidLastSave="{A13B32E5-952A-4072-9B1F-5649D437BF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3" i="1" l="1"/>
  <c r="AJ231" i="1"/>
  <c r="AJ229" i="1"/>
  <c r="BQ223" i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<sst xmlns="http://schemas.openxmlformats.org/spreadsheetml/2006/main" count="6874" uniqueCount="1785">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</sst>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G221" activePane="topRight" state="frozen"/>
      <selection pane="topRight" activeCell="D235" sqref="D2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1" si="28">IF(AND(BR220&lt;1,BS220&lt;1),"Produção e Intervalo",IF(BR220&lt;1,"Intervalo",IF(BS220&lt;1,"Produção","Aderente")))</f>
        <v>Intervalo</v>
      </c>
      <c r="BR220" s="15">
        <f t="shared" ref="BR220:BR281" si="29">IF(OR(B220="",F220=""),"*",AY220/P220)</f>
        <v>0.63888888888888884</v>
      </c>
      <c r="BS220" s="15">
        <f t="shared" ref="BS220:BS281" si="30">IF(OR(B220="",F220=""),"*",BA220/Q220)</f>
        <v>1</v>
      </c>
      <c r="BT220" s="231" t="str">
        <f t="shared" ref="BT220:BT281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1728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V86</v>
      </c>
      <c r="B229" s="132"/>
      <c r="C229" s="7" t="str">
        <f>IF(BS_CONTROLE[[#This Row],[DATA]]="","",WEEKNUM(BS_CONTROLE[[#This Row],[DATA]]))</f>
        <v/>
      </c>
      <c r="D229" s="45" t="s">
        <v>846</v>
      </c>
      <c r="E229" s="175">
        <v>269</v>
      </c>
      <c r="F229" s="133" t="s">
        <v>745</v>
      </c>
      <c r="G229" s="8" t="str">
        <f>IF(D229="","*",VLOOKUP(F229,BS_ATIVIDADE[#All],3,FALSE))</f>
        <v>MECANIZAÇÃO - SOCADORA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M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MECANIZAÇÃO - SOCADORA</v>
      </c>
      <c r="AJ229" s="8" t="str">
        <f>IF(D229="","*",VLOOKUP(AI229,BS_ATIVIDADE[#Data],3,FALSE))</f>
        <v>MECANIZAÇÃO - SOCADORA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M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BRUNO (TF-525)46074</v>
      </c>
      <c r="B231" s="132">
        <v>46074</v>
      </c>
      <c r="C231" s="7">
        <f>IF(BS_CONTROLE[[#This Row],[DATA]]="","",WEEKNUM(BS_CONTROLE[[#This Row],[DATA]]))</f>
        <v>8</v>
      </c>
      <c r="D231" s="45" t="s">
        <v>907</v>
      </c>
      <c r="E231" s="175">
        <v>271</v>
      </c>
      <c r="F231" s="133" t="s">
        <v>822</v>
      </c>
      <c r="G231" s="8" t="str">
        <f>IF(D231="","*",VLOOKUP(F231,BS_ATIVIDADE[#All],3,FALSE))</f>
        <v>SOLDA</v>
      </c>
      <c r="H231" s="134" t="s">
        <v>276</v>
      </c>
      <c r="I231" s="134" t="s">
        <v>640</v>
      </c>
      <c r="J231" s="150">
        <v>98</v>
      </c>
      <c r="K231" s="150">
        <v>662.6</v>
      </c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1" s="134">
        <v>0.375</v>
      </c>
      <c r="P231" s="134">
        <v>6.25E-2</v>
      </c>
      <c r="Q231" s="71">
        <v>2</v>
      </c>
      <c r="R231" s="9" t="str">
        <f>IFERROR(_xlfn.XLOOKUP(F231, BS_ATIVIDADE[ATIVIDADE],BS_ATIVIDADE[UNIDADE] ), "*")</f>
        <v>Nº DE SOLDA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188" t="str">
        <f>IFERROR(_xlfn.XLOOKUP(J231, BASE_MAPA!$B$2:$B$420, BASE_MAPA!$G$2:$G$420), "ERRO")</f>
        <v>ALTO ARAGUAIA - RONDONOPOLIS</v>
      </c>
      <c r="V231" s="142" t="s">
        <v>1317</v>
      </c>
      <c r="W231" s="134" t="s">
        <v>1318</v>
      </c>
      <c r="X231" s="151" t="s">
        <v>1005</v>
      </c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PDM - SOLDA</v>
      </c>
      <c r="AJ231" s="8" t="str">
        <f>IF(D231="","*",VLOOKUP(AI231,BS_ATIVIDADE[#Data],3,FALSE))</f>
        <v>SOLDA</v>
      </c>
      <c r="AK231" s="166" t="str">
        <f>IF(BS_CONTROLE[[#This Row],[Local - Partida]]=0, "-", BS_CONTROLE[[#This Row],[Local - Partida]])</f>
        <v>TBS671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TBS-TAL</v>
      </c>
      <c r="AN231" s="166" t="str">
        <f>IF(BS_CONTROLE[[#This Row],[SB]]=0, "-", BS_CONTROLE[[#This Row],[SB]])</f>
        <v>TBS671</v>
      </c>
      <c r="AO231" s="167">
        <f>IF(BS_CONTROLE[[#This Row],[SUB]]=0, "-", BS_CONTROLE[[#This Row],[SUB]])</f>
        <v>98</v>
      </c>
      <c r="AP231" s="168">
        <f>IF(BS_CONTROLE[[#This Row],[KM - Inicio]]=0, "-", BS_CONTROLE[[#This Row],[KM - Inicio]])</f>
        <v>662.6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SOLDA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89" t="str">
        <f>IFERROR(_xlfn.XLOOKUP(AO231, BASE_MAPA!$B$2:$B$420, BASE_MAPA!$G$2:$G$420), "ERRO")</f>
        <v>ALTO ARAGUAIA - RONDONOPOLIS</v>
      </c>
      <c r="BF231" s="169" t="str">
        <f>IF(BS_CONTROLE[[#This Row],[Responsavel pelo boletim]]=0, "-", BS_CONTROLE[[#This Row],[Responsavel pelo boletim]])</f>
        <v>Bruno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>W7046074</v>
      </c>
      <c r="B233" s="132">
        <v>46074</v>
      </c>
      <c r="C233" s="7">
        <f>IF(BS_CONTROLE[[#This Row],[DATA]]="","",WEEKNUM(BS_CONTROLE[[#This Row],[DATA]]))</f>
        <v>8</v>
      </c>
      <c r="D233" s="45" t="s">
        <v>878</v>
      </c>
      <c r="E233" s="175">
        <v>273</v>
      </c>
      <c r="F233" s="133" t="s">
        <v>813</v>
      </c>
      <c r="G233" s="8" t="str">
        <f>IF(D233="","*",VLOOKUP(F233,BS_ATIVIDADE[#All],3,FALSE))</f>
        <v>OUTROS</v>
      </c>
      <c r="H233" s="134" t="s">
        <v>210</v>
      </c>
      <c r="I233" s="134" t="s">
        <v>210</v>
      </c>
      <c r="J233" s="150">
        <v>98</v>
      </c>
      <c r="K233" s="150">
        <v>502</v>
      </c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34">
        <v>0.375</v>
      </c>
      <c r="P233" s="134">
        <v>4.1666666666666664E-2</v>
      </c>
      <c r="Q233" s="71">
        <v>20</v>
      </c>
      <c r="R233" s="9" t="str">
        <f>IFERROR(_xlfn.XLOOKUP(F233, BS_ATIVIDADE[ATIVIDADE],BS_ATIVIDADE[UNIDADE] ), "*")</f>
        <v>VAGÕES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188" t="str">
        <f>IFERROR(_xlfn.XLOOKUP(J233, BASE_MAPA!$B$2:$B$420, BASE_MAPA!$G$2:$G$420), "ERRO")</f>
        <v>ALTO ARAGUAIA - RONDONOPOLIS</v>
      </c>
      <c r="V233" s="142" t="s">
        <v>1566</v>
      </c>
      <c r="W233" s="134" t="s">
        <v>1729</v>
      </c>
      <c r="X233" s="151" t="s">
        <v>1005</v>
      </c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PDM - PEDRA - CARGA</v>
      </c>
      <c r="AJ233" s="8" t="str">
        <f>IF(D233="","*",VLOOKUP(AI233,BS_ATIVIDADE[#Data],3,FALSE))</f>
        <v>OUTROS</v>
      </c>
      <c r="AK233" s="166" t="str">
        <f>IF(BS_CONTROLE[[#This Row],[Local - Partida]]=0, "-", BS_CONTROLE[[#This Row],[Local - Partida]])</f>
        <v>TGR</v>
      </c>
      <c r="AL233" s="166" t="str">
        <f>IF(BS_CONTROLE[[#This Row],[Local - Encerramento]]=0, "-", BS_CONTROLE[[#This Row],[Local - Encerramento]])</f>
        <v>TGR</v>
      </c>
      <c r="AM233" s="166" t="str">
        <f>IF(BS_CONTROLE[[#This Row],[Entre - Estações]]=0, "-", BS_CONTROLE[[#This Row],[Entre - Estações]])</f>
        <v>TGR-TBE</v>
      </c>
      <c r="AN233" s="166" t="str">
        <f>IF(BS_CONTROLE[[#This Row],[SB]]=0, "-", BS_CONTROLE[[#This Row],[SB]])</f>
        <v>TGR512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502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VAGÕES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Elton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1730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1731</v>
      </c>
      <c r="E3" s="176" t="s">
        <v>1732</v>
      </c>
      <c r="F3" s="176" t="s">
        <v>1733</v>
      </c>
      <c r="G3" s="176" t="s">
        <v>1734</v>
      </c>
      <c r="H3" s="176" t="s">
        <v>1735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1737</v>
      </c>
      <c r="D12" s="177">
        <v>9049</v>
      </c>
      <c r="E12" s="178">
        <v>46044</v>
      </c>
      <c r="F12" s="180" t="s">
        <v>1738</v>
      </c>
      <c r="G12" s="177" t="s">
        <v>1739</v>
      </c>
      <c r="H12" s="177"/>
    </row>
    <row r="13" spans="3:8">
      <c r="C13" s="177" t="s">
        <v>1737</v>
      </c>
      <c r="D13" s="177">
        <v>9044</v>
      </c>
      <c r="E13" s="178">
        <v>46044</v>
      </c>
      <c r="F13" s="180" t="s">
        <v>1740</v>
      </c>
      <c r="G13" s="177" t="s">
        <v>1741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1743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1744</v>
      </c>
      <c r="B3" s="91" t="s">
        <v>1745</v>
      </c>
      <c r="C3" s="91" t="s">
        <v>636</v>
      </c>
      <c r="D3" s="92" t="s">
        <v>1212</v>
      </c>
      <c r="E3" s="92" t="s">
        <v>4</v>
      </c>
      <c r="F3" s="92" t="s">
        <v>1746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1747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V86</v>
      </c>
      <c r="H236" s="96" t="str">
        <f>IF(FN_MC!F229="","*",FN_MC!F229)</f>
        <v>MECANIZAÇÃO - SOCADORA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>
        <f ca="1">_xlfn.XLOOKUP(G236&amp;$U$3,BS_CONTROLE[CHAVE],BS_CONTROLE[Quantidade_11],"-")</f>
        <v>0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0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Oportunidade</v>
      </c>
      <c r="C238" s="95" t="str">
        <f>IF(FN_MC!Z231="","*",FN_MC!Z231)</f>
        <v>*</v>
      </c>
      <c r="D238" s="96" t="str">
        <f>IF(FN_MC!S231="","*",FN_MC!S231)</f>
        <v>FERRONORTE</v>
      </c>
      <c r="E238" s="96" t="str">
        <f>IF(FN_MC!T231="","*",FN_MC!T231)</f>
        <v>TGR-TRO</v>
      </c>
      <c r="F238" s="96">
        <f>IF(FN_MC!B231="","*",FN_MC!B231)</f>
        <v>46074</v>
      </c>
      <c r="G238" s="96" t="str">
        <f>IF(FN_MC!D231="","*",FN_MC!D231)</f>
        <v>BRUNO (TF-525)</v>
      </c>
      <c r="H238" s="96" t="str">
        <f>IF(FN_MC!F231="","*",FN_MC!F231)</f>
        <v>PDM - SOLDA</v>
      </c>
      <c r="I238" s="96" t="str">
        <f>IF(FN_MC!H231="","*",FN_MC!H231)</f>
        <v>TBS671</v>
      </c>
      <c r="J238" s="96" t="str">
        <f>IF(FN_MC!I231="","*",FN_MC!I231)</f>
        <v>-</v>
      </c>
      <c r="K238" s="96" t="str">
        <f>IF(FN_MC!M231="","*",FN_MC!M231)</f>
        <v>TBS-TAL</v>
      </c>
      <c r="L238" s="186" t="str">
        <f>IF(FN_MC!N231="","*",FN_MC!N231)</f>
        <v>TBS671</v>
      </c>
      <c r="M238" s="97">
        <f>IF(FN_MC!J231="","*",FN_MC!J231)</f>
        <v>98</v>
      </c>
      <c r="N238" s="173">
        <f>IF(FN_MC!K231="","*",FN_MC!K231)</f>
        <v>662.6</v>
      </c>
      <c r="O238" s="173" t="str">
        <f>IF(FN_MC!L231="","*",FN_MC!L231)</f>
        <v>-</v>
      </c>
      <c r="P238" s="107">
        <f>IF(FN_MC!O231="","*",FN_MC!O231)</f>
        <v>0.375</v>
      </c>
      <c r="Q238" s="107">
        <f>IF(FN_MC!P231="","*",FN_MC!P231)</f>
        <v>6.25E-2</v>
      </c>
      <c r="R238" s="96" t="str">
        <f>IF(FN_MC!Q231="","*",CONCATENATE(FN_MC!Q231," ",FN_MC!R231))</f>
        <v>2 Nº DE SOLDA</v>
      </c>
      <c r="S238" s="96" t="str">
        <f>IF(FN_MC!V231="","*",FN_MC!V231)</f>
        <v>Bruno</v>
      </c>
      <c r="T238" s="96" t="str">
        <f>IF(FN_MC!W231="","*",FN_MC!W231)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Oportunidade</v>
      </c>
      <c r="C240" s="95" t="str">
        <f>IF(FN_MC!Z233="","*",FN_MC!Z233)</f>
        <v>*</v>
      </c>
      <c r="D240" s="96" t="str">
        <f>IF(FN_MC!S233="","*",FN_MC!S233)</f>
        <v>FERRONORTE</v>
      </c>
      <c r="E240" s="96" t="str">
        <f>IF(FN_MC!T233="","*",FN_MC!T233)</f>
        <v>TGR-TRO</v>
      </c>
      <c r="F240" s="96">
        <f>IF(FN_MC!B233="","*",FN_MC!B233)</f>
        <v>46074</v>
      </c>
      <c r="G240" s="96" t="str">
        <f>IF(FN_MC!D233="","*",FN_MC!D233)</f>
        <v>W70</v>
      </c>
      <c r="H240" s="96" t="str">
        <f>IF(FN_MC!F233="","*",FN_MC!F233)</f>
        <v>PDM - PEDRA - CARGA</v>
      </c>
      <c r="I240" s="96" t="str">
        <f>IF(FN_MC!H233="","*",FN_MC!H233)</f>
        <v>TGR</v>
      </c>
      <c r="J240" s="96" t="str">
        <f>IF(FN_MC!I233="","*",FN_MC!I233)</f>
        <v>TGR</v>
      </c>
      <c r="K240" s="96" t="str">
        <f>IF(FN_MC!M233="","*",FN_MC!M233)</f>
        <v>TGR-TBE</v>
      </c>
      <c r="L240" s="186" t="str">
        <f>IF(FN_MC!N233="","*",FN_MC!N233)</f>
        <v>TGR512</v>
      </c>
      <c r="M240" s="97">
        <f>IF(FN_MC!J233="","*",FN_MC!J233)</f>
        <v>98</v>
      </c>
      <c r="N240" s="173">
        <f>IF(FN_MC!K233="","*",FN_MC!K233)</f>
        <v>502</v>
      </c>
      <c r="O240" s="173" t="str">
        <f>IF(FN_MC!L233="","*",FN_MC!L233)</f>
        <v>-</v>
      </c>
      <c r="P240" s="107">
        <f>IF(FN_MC!O233="","*",FN_MC!O233)</f>
        <v>0.375</v>
      </c>
      <c r="Q240" s="107">
        <f>IF(FN_MC!P233="","*",FN_MC!P233)</f>
        <v>4.1666666666666664E-2</v>
      </c>
      <c r="R240" s="96" t="str">
        <f>IF(FN_MC!Q233="","*",CONCATENATE(FN_MC!Q233," ",FN_MC!R233))</f>
        <v>20 VAGÕES</v>
      </c>
      <c r="S240" s="96" t="str">
        <f>IF(FN_MC!V233="","*",FN_MC!V233)</f>
        <v>Elton</v>
      </c>
      <c r="T240" s="96" t="str">
        <f>IF(FN_MC!W233="","*",FN_MC!W233)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1748</v>
      </c>
      <c r="C2" s="83" t="s">
        <v>1197</v>
      </c>
      <c r="D2" s="83" t="s">
        <v>1199</v>
      </c>
      <c r="E2" s="83" t="s">
        <v>1749</v>
      </c>
      <c r="F2" s="83" t="s">
        <v>1750</v>
      </c>
      <c r="G2" s="83" t="s">
        <v>1751</v>
      </c>
      <c r="H2" s="83" t="s">
        <v>1752</v>
      </c>
      <c r="I2" s="83" t="s">
        <v>1753</v>
      </c>
      <c r="J2" s="83" t="s">
        <v>1754</v>
      </c>
      <c r="K2" s="109" t="s">
        <v>1755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V86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>
        <f>IF(FN_MC!B231="","*",FN_MC!B231)</f>
        <v>46074</v>
      </c>
      <c r="D273" s="101" t="str">
        <f>IF(FN_MC!D231="","*",FN_MC!D231)</f>
        <v>BRUNO (TF-525)</v>
      </c>
      <c r="E273" s="101" t="str">
        <f>IF(FN_MC!H231="","*",FN_MC!H231)</f>
        <v>TBS671</v>
      </c>
      <c r="F273" s="114" t="str">
        <f>IF(FN_MC!M231="","*",FN_MC!M231)</f>
        <v>TBS-TAL</v>
      </c>
      <c r="G273" s="101" t="str">
        <f>IF(FN_MC!I231="","*",FN_MC!I231)</f>
        <v>-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>
        <f>IF(FN_MC!B233="","*",FN_MC!B233)</f>
        <v>46074</v>
      </c>
      <c r="D275" s="101" t="str">
        <f>IF(FN_MC!D233="","*",FN_MC!D233)</f>
        <v>W70</v>
      </c>
      <c r="E275" s="101" t="str">
        <f>IF(FN_MC!H233="","*",FN_MC!H233)</f>
        <v>TGR</v>
      </c>
      <c r="F275" s="114" t="str">
        <f>IF(FN_MC!M233="","*",FN_MC!M233)</f>
        <v>TGR-TBE</v>
      </c>
      <c r="G275" s="101" t="str">
        <f>IF(FN_MC!I233="","*",FN_MC!I233)</f>
        <v>TGR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1756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1757</v>
      </c>
      <c r="C4" s="181" t="s">
        <v>1758</v>
      </c>
      <c r="D4" s="181" t="s">
        <v>1759</v>
      </c>
      <c r="E4" s="181" t="s">
        <v>1760</v>
      </c>
      <c r="F4" s="181" t="s">
        <v>4</v>
      </c>
      <c r="G4" s="181" t="s">
        <v>1761</v>
      </c>
    </row>
    <row r="5" spans="2:7">
      <c r="B5" s="182" t="s">
        <v>1762</v>
      </c>
      <c r="C5" s="182">
        <v>309525</v>
      </c>
      <c r="D5" s="182" t="s">
        <v>1763</v>
      </c>
      <c r="E5" s="182" t="s">
        <v>878</v>
      </c>
      <c r="F5" s="182" t="s">
        <v>1764</v>
      </c>
      <c r="G5" s="183">
        <v>46296</v>
      </c>
    </row>
    <row r="6" spans="2:7">
      <c r="B6" s="182" t="s">
        <v>1765</v>
      </c>
      <c r="C6" s="182">
        <v>257410</v>
      </c>
      <c r="D6" s="182" t="s">
        <v>1766</v>
      </c>
      <c r="E6" s="182" t="s">
        <v>878</v>
      </c>
      <c r="F6" s="182" t="s">
        <v>1764</v>
      </c>
      <c r="G6" s="183"/>
    </row>
    <row r="7" spans="2:7">
      <c r="B7" s="182" t="s">
        <v>1484</v>
      </c>
      <c r="C7" s="182">
        <v>256875</v>
      </c>
      <c r="D7" s="182" t="s">
        <v>1767</v>
      </c>
      <c r="E7" s="182" t="s">
        <v>878</v>
      </c>
      <c r="F7" s="182" t="s">
        <v>1764</v>
      </c>
      <c r="G7" s="183">
        <v>46296</v>
      </c>
    </row>
    <row r="8" spans="2:7">
      <c r="B8" s="182" t="s">
        <v>1768</v>
      </c>
      <c r="C8" s="182">
        <v>257278</v>
      </c>
      <c r="D8" s="182" t="s">
        <v>1769</v>
      </c>
      <c r="E8" s="182" t="s">
        <v>869</v>
      </c>
      <c r="F8" s="182" t="s">
        <v>1770</v>
      </c>
      <c r="G8" s="183">
        <v>46235</v>
      </c>
    </row>
    <row r="9" spans="2:7">
      <c r="B9" s="182" t="s">
        <v>1771</v>
      </c>
      <c r="C9" s="182">
        <v>261794</v>
      </c>
      <c r="D9" s="182" t="s">
        <v>1772</v>
      </c>
      <c r="E9" s="182" t="s">
        <v>869</v>
      </c>
      <c r="F9" s="182" t="s">
        <v>1770</v>
      </c>
      <c r="G9" s="183">
        <v>46082</v>
      </c>
    </row>
    <row r="10" spans="2:7">
      <c r="B10" s="182" t="s">
        <v>1773</v>
      </c>
      <c r="C10" s="182">
        <v>257033</v>
      </c>
      <c r="D10" s="182" t="s">
        <v>1774</v>
      </c>
      <c r="E10" s="182" t="s">
        <v>869</v>
      </c>
      <c r="F10" s="182" t="s">
        <v>118</v>
      </c>
      <c r="G10" s="182" t="s">
        <v>1775</v>
      </c>
    </row>
    <row r="11" spans="2:7">
      <c r="B11" s="182" t="s">
        <v>1776</v>
      </c>
      <c r="C11" s="182">
        <v>396578</v>
      </c>
      <c r="D11" s="182" t="s">
        <v>1777</v>
      </c>
      <c r="E11" s="182" t="s">
        <v>869</v>
      </c>
      <c r="F11" s="182" t="s">
        <v>118</v>
      </c>
      <c r="G11" s="182" t="s">
        <v>1775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1778</v>
      </c>
      <c r="D5" s="270"/>
      <c r="E5" s="270"/>
      <c r="F5" s="270"/>
      <c r="G5" s="270"/>
      <c r="H5" s="270"/>
      <c r="I5" s="270"/>
      <c r="J5" s="271"/>
      <c r="K5" s="272" t="s">
        <v>1779</v>
      </c>
      <c r="L5" s="273"/>
      <c r="M5" s="273"/>
      <c r="N5" s="273"/>
      <c r="O5" s="274" t="s">
        <v>1780</v>
      </c>
      <c r="P5" s="275"/>
      <c r="Q5" s="276"/>
    </row>
    <row r="6" spans="1:17" s="81" customFormat="1" ht="15.75" customHeight="1">
      <c r="A6" s="75" t="s">
        <v>1746</v>
      </c>
      <c r="B6" s="82" t="s">
        <v>1745</v>
      </c>
      <c r="C6" s="83" t="s">
        <v>1212</v>
      </c>
      <c r="D6" s="84" t="s">
        <v>1213</v>
      </c>
      <c r="E6" s="83" t="s">
        <v>1781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1782</v>
      </c>
      <c r="M6" s="116" t="s">
        <v>658</v>
      </c>
      <c r="N6" s="117" t="s">
        <v>1207</v>
      </c>
      <c r="O6" s="159" t="s">
        <v>1250</v>
      </c>
      <c r="P6" s="128"/>
      <c r="Q6" s="138" t="s">
        <v>1783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V86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>
        <f>IF(FN_MC!B231="","*",FN_MC!B231)</f>
        <v>46074</v>
      </c>
      <c r="B277" s="86" t="str">
        <f>IF(FN_MC!X231="","*",FN_MC!X231)</f>
        <v>Oportunidade</v>
      </c>
      <c r="C277" s="87" t="str">
        <f>IF(FN_MC!S231="","*",FN_MC!S231)</f>
        <v>FERRONORTE</v>
      </c>
      <c r="D277" s="87" t="str">
        <f>IF(FN_MC!T231="","*",FN_MC!T231)</f>
        <v>TGR-TRO</v>
      </c>
      <c r="E277" s="87" t="str">
        <f>IF(FN_MC!D231="","*",FN_MC!D231)</f>
        <v>BRUNO (TF-525)</v>
      </c>
      <c r="F277" s="87" t="str">
        <f>IF(FN_MC!H231="","*",FN_MC!H231)</f>
        <v>TBS671</v>
      </c>
      <c r="G277" s="87" t="str">
        <f>IF(FN_MC!M231="","*",FN_MC!M231)</f>
        <v>TBS-TAL</v>
      </c>
      <c r="H277" s="125">
        <f>IF(FN_MC!K231="","*",FN_MC!K231)</f>
        <v>662.6</v>
      </c>
      <c r="I277" s="110">
        <f>IF(FN_MC!O231="","*",FN_MC!O231)</f>
        <v>0.375</v>
      </c>
      <c r="J277" s="110">
        <f>IF(FN_MC!P231="","*",FN_MC!P231)</f>
        <v>6.25E-2</v>
      </c>
      <c r="K277" s="118" t="str">
        <f>IF(FN_MC!AK231="","*",FN_MC!AK231)</f>
        <v>TBS671</v>
      </c>
      <c r="L277" s="118" t="str">
        <f>IF(FN_MC!AM231="","*",FN_MC!AM231)</f>
        <v>TBS-TAL</v>
      </c>
      <c r="M277" s="118">
        <f>IF(FN_MC!AP231="","*",FN_MC!AP231)</f>
        <v>662.6</v>
      </c>
      <c r="N277" s="118" t="str">
        <f>IF(FN_MC!AM231="","*",FN_MC!AM231)</f>
        <v>TBS-TAL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>
        <f>IF(FN_MC!B233="","*",FN_MC!B233)</f>
        <v>46074</v>
      </c>
      <c r="B279" s="86" t="str">
        <f>IF(FN_MC!X233="","*",FN_MC!X233)</f>
        <v>Oportunidade</v>
      </c>
      <c r="C279" s="87" t="str">
        <f>IF(FN_MC!S233="","*",FN_MC!S233)</f>
        <v>FERRONORTE</v>
      </c>
      <c r="D279" s="87" t="str">
        <f>IF(FN_MC!T233="","*",FN_MC!T233)</f>
        <v>TGR-TRO</v>
      </c>
      <c r="E279" s="87" t="str">
        <f>IF(FN_MC!D233="","*",FN_MC!D233)</f>
        <v>W70</v>
      </c>
      <c r="F279" s="87" t="str">
        <f>IF(FN_MC!H233="","*",FN_MC!H233)</f>
        <v>TGR</v>
      </c>
      <c r="G279" s="87" t="str">
        <f>IF(FN_MC!M233="","*",FN_MC!M233)</f>
        <v>TGR-TBE</v>
      </c>
      <c r="H279" s="125">
        <f>IF(FN_MC!K233="","*",FN_MC!K233)</f>
        <v>502</v>
      </c>
      <c r="I279" s="110">
        <f>IF(FN_MC!O233="","*",FN_MC!O233)</f>
        <v>0.375</v>
      </c>
      <c r="J279" s="110">
        <f>IF(FN_MC!P233="","*",FN_MC!P233)</f>
        <v>4.1666666666666664E-2</v>
      </c>
      <c r="K279" s="118" t="str">
        <f>IF(FN_MC!AK233="","*",FN_MC!AK233)</f>
        <v>TGR</v>
      </c>
      <c r="L279" s="118" t="str">
        <f>IF(FN_MC!AM233="","*",FN_MC!AM233)</f>
        <v>TGR-TBE</v>
      </c>
      <c r="M279" s="118">
        <f>IF(FN_MC!AP233="","*",FN_MC!AP233)</f>
        <v>502</v>
      </c>
      <c r="N279" s="118" t="str">
        <f>IF(FN_MC!AM233="","*",FN_MC!AM233)</f>
        <v>TGR-TBE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2026-02-20T16:19:44Z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