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68" documentId="8_{B6337239-1A00-434D-AAD0-422EA1FEB5AE}" xr6:coauthVersionLast="47" xr6:coauthVersionMax="47" xr10:uidLastSave="{B28064D5-B0AD-4D20-BD4F-3DA04A1C39C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<sst xmlns="http://schemas.openxmlformats.org/spreadsheetml/2006/main" count="7536" uniqueCount="1670">
  <si>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</si>
  <si>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</si>
  <si>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</si>
  <si>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</si>
  <si>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</si>
  <si>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</si>
  <si>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</si>
  <si>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</si>
  <si>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</si>
  <si>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</si>
  <si>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</si>
  <si>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</si>
  <si>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</si>
  <si>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</si>
  <si>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</si>
  <si>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</si>
  <si>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</si>
  <si>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</si>
  <si>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</si>
  <si>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</si>
  <si>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</si>
  <si>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</si>
  <si>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</si>
  <si>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</si>
  <si>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</si>
  <si>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</si>
  <si>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</si>
  <si>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</si>
  <si>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</si>
  <si>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</si>
  <si>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</si>
  <si>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</si>
  <si>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</si>
  <si>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</si>
  <si>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</si>
  <si>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</si>
  <si>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</si>
  <si>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</si>
  <si>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</si>
  <si>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</si>
  <si>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</si>
  <si>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</si>
  <si>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</si>
  <si>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</si>
  <si>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</si>
  <si>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</si>
  <si>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</si>
  <si>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</si>
  <si>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</si>
  <si>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</si>
  <si>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</si>
  <si>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</si>
  <si>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</si>
  <si>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</si>
  <si>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</si>
  <si>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</si>
  <si>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</si>
  <si>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</si>
  <si>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</si>
  <si>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</si>
  <si>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</si>
  <si>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</si>
  <si>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</si>
  <si>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</si>
  <si>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</si>
  <si>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</si>
  <si>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</si>
  <si>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</si>
  <si>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</si>
  <si>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</si>
  <si>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</si>
  <si>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</si>
  <si>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</si>
  <si>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</si>
  <si>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</si>
  <si>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</si>
  <si>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</si>
  <si>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</si>
  <si>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</si>
  <si>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</si>
  <si>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</si>
  <si>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</si>
  <si>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</si>
  <si>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</si>
  <si>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</si>
  <si>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</si>
  <si>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</si>
  <si>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</si>
  <si>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</si>
  <si>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</si>
  <si>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</si>
  <si>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</si>
  <si>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</si>
  <si>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</si>
  <si>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</si>
  <si>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</si>
  <si>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</si>
  <si>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</si>
  <si>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</si>
  <si>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</si>
  <si>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</si>
  <si>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</si>
  <si>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</si>
  <si>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</si>
  <si>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</si>
  <si>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</si>
  <si>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</si>
  <si>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</si>
  <si>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</si>
  <si>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</si>
  <si>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</si>
  <si>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</si>
  <si>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</si>
  <si>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</si>
  <si>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</si>
  <si>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</si>
  <si>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</si>
  <si>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</si>
  <si>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</si>
  <si>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</si>
  <si>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</si>
  <si>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</si>
  <si>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</si>
  <si>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</si>
  <si>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</si>
  <si>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</si>
  <si>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</si>
  <si>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</si>
  <si>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</si>
  <si>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</si>
  <si>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</si>
  <si>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</si>
  <si>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</si>
  <si>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</si>
  <si>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</si>
  <si>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</si>
  <si>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</si>
  <si>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</si>
  <si>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</si>
  <si>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</si>
  <si>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</si>
  <si>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</si>
  <si>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</si>
  <si>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</si>
  <si>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</si>
  <si>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</si>
  <si>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</si>
  <si>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</si>
  <si>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</si>
  <si>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</si>
  <si>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</si>
  <si>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</si>
  <si>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</si>
  <si>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</si>
  <si>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</si>
  <si>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</si>
  <si>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</si>
  <si>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</si>
  <si>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</si>
  <si>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</si>
  <si>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</si>
  <si>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</si>
  <si>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</si>
  <si>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</si>
  <si>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</si>
  <si>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</si>
  <si>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</si>
  <si>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</si>
  <si>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</si>
  <si>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</si>
  <si>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</si>
  <si>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</si>
  <si>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</si>
  <si>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</si>
  <si>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</si>
  <si>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</si>
  <si>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</si>
  <si>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</si>
  <si>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</si>
  <si>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</si>
  <si>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</si>
  <si>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</si>
  <si>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</si>
  <si>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</si>
  <si>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</si>
  <si>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</si>
  <si>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</si>
  <si>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</si>
  <si>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</si>
  <si>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</si>
  <si>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</si>
  <si>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</si>
  <si>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</si>
  <si>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</si>
  <si>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</si>
  <si>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</si>
  <si>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</si>
  <si>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</si>
  <si>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</si>
  <si>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</si>
  <si>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</si>
  <si>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</si>
  <si>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</si>
  <si>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</si>
  <si>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</si>
  <si>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</si>
  <si>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</si>
  <si>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</si>
  <si>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</si>
  <si>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</si>
  <si>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</si>
  <si>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</si>
  <si>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</si>
  <si>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</si>
  <si>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</si>
  <si>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</si>
  <si>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</si>
  <si>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</si>
  <si>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</si>
  <si>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</si>
  <si>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</si>
  <si>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</si>
  <si>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</si>
  <si>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</si>
  <si>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</si>
  <si>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</si>
  <si>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</si>
  <si>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</si>
  <si>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</si>
  <si>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</si>
  <si>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</si>
  <si>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</si>
  <si>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</si>
  <si>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</si>
  <si>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</si>
  <si>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</si>
  <si>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</si>
  <si>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</si>
  <si>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</si>
  <si>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</si>
  <si>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</si>
  <si>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</si>
  <si>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</si>
  <si>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</si>
  <si>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</si>
  <si>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</si>
  <si>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</si>
  <si>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</si>
  <si>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</si>
  <si>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</si>
  <si>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</si>
  <si>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</si>
  <si>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</si>
  <si>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</si>
  <si>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</si>
  <si>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</si>
  <si>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</si>
  <si>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</si>
  <si>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</si>
  <si>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</si>
  <si>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</si>
  <si>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</si>
  <si>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</si>
  <si>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</si>
  <si>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</si>
  <si>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</si>
  <si>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</si>
  <si>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</si>
  <si>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</si>
  <si>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</si>
  <si>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</si>
  <si>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</si>
  <si>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</si>
  <si>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</si>
  <si>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</si>
  <si>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</si>
  <si>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</si>
  <si>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</si>
  <si>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</si>
  <si>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</si>
  <si>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</si>
  <si>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</si>
  <si>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</si>
  <si>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</si>
  <si>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</si>
  <si>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</si>
  <si>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</si>
  <si>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</si>
  <si>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</si>
  <si>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</si>
  <si>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</si>
  <si>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</si>
  <si>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</si>
  <si>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</si>
  <si>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</si>
  <si>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</si>
  <si>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</si>
  <si>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</si>
  <si>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</si>
  <si>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</si>
  <si>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</si>
  <si>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</si>
  <si>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</si>
  <si>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</si>
  <si>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</si>
  <si>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</si>
  <si>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</si>
  <si>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</si>
  <si>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</si>
  <si>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</si>
  <si>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</si>
  <si>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</si>
  <si>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</si>
  <si>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</si>
  <si>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</si>
  <si>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</si>
  <si>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</si>
  <si>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</si>
  <si>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</si>
  <si>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</si>
  <si>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</si>
  <si>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</si>
  <si>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</si>
  <si>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</si>
  <si>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</si>
  <si>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</si>
  <si>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</si>
  <si>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</si>
  <si>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</si>
  <si>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</si>
  <si>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</si>
  <si>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</si>
  <si>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</si>
  <si>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</si>
  <si>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</si>
  <si>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</si>
  <si>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</si>
  <si>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</si>
  <si>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</si>
  <si>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</si>
  <si>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</si>
  <si>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</si>
  <si>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</si>
  <si>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</si>
  <si>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</si>
  <si>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</si>
  <si>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</si>
  <si>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</si>
  <si>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</si>
  <si>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</si>
  <si>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</si>
  <si>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</si>
  <si>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</si>
  <si>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</si>
  <si>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</si>
  <si>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</si>
  <si>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</si>
  <si>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</si>
  <si>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</si>
  <si>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</si>
  <si>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</si>
  <si>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</si>
  <si>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</si>
  <si>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</si>
  <si>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</si>
  <si>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</si>
  <si>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</si>
  <si>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</si>
  <si>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</si>
  <si>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</si>
  <si>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</si>
  <si>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</si>
  <si>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</si>
  <si>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</si>
  <si>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</si>
  <si>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</si>
  <si>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</si>
  <si>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</si>
  <si>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</si>
  <si>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</si>
  <si>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</si>
  <si>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</si>
  <si>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</si>
  <si>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</si>
  <si>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</si>
  <si>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</si>
  <si>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</si>
  <si>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</si>
  <si>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</si>
  <si>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</si>
  <si>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</si>
  <si>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</si>
  <si>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</si>
  <si>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</si>
  <si>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</si>
  <si>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</si>
  <si>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</si>
  <si>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</si>
  <si>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</si>
  <si>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</si>
  <si>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</si>
  <si>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</si>
  <si>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</si>
  <si>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</si>
  <si>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</si>
  <si>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</si>
  <si>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</si>
  <si>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</si>
  <si>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</si>
  <si>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</si>
  <si>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</si>
  <si>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</si>
  <si>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</si>
  <si>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</si>
  <si>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</si>
  <si>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</si>
  <si>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</si>
  <si>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</si>
  <si>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</si>
  <si>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</si>
  <si>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</si>
  <si>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</si>
  <si>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</si>
  <si>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</si>
  <si>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</si>
  <si>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</si>
  <si>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</si>
  <si>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</si>
  <si>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</si>
  <si>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</si>
  <si>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</si>
  <si>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</si>
  <si>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</si>
  <si>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</si>
  <si>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</si>
  <si>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</si>
  <si>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</si>
  <si>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</si>
  <si>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</si>
  <si>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</si>
  <si>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</si>
  <si>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</si>
  <si>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</si>
  <si>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</si>
  <si>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</si>
  <si>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</si>
  <si>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</si>
  <si>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</si>
  <si>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</si>
  <si>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</si>
  <si>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</si>
  <si>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</si>
  <si>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</si>
  <si>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</si>
  <si>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</si>
  <si>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</si>
  <si>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</si>
  <si>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</si>
  <si>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</si>
  <si>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</si>
  <si>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</si>
  <si>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</si>
  <si>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</si>
  <si>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</si>
  <si>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</si>
  <si>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</si>
  <si>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</si>
  <si>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</si>
  <si>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</si>
  <si>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</si>
  <si>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</si>
  <si>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</si>
  <si>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</si>
  <si>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</si>
  <si>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</si>
  <si>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</si>
  <si>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</si>
  <si>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</si>
  <si>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</si>
  <si>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</si>
  <si>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</si>
  <si>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</si>
  <si>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</si>
  <si>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</si>
  <si>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</si>
  <si>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</si>
  <si>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</si>
  <si>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</si>
  <si>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</si>
  <si>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</si>
  <si>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</si>
  <si>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</si>
  <si>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</si>
  <si>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</si>
  <si>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</si>
  <si>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</si>
  <si>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</si>
  <si>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</si>
  <si>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</si>
  <si>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</si>
  <si>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</si>
  <si>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</si>
  <si>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</si>
  <si>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</si>
  <si>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</si>
  <si>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</si>
  <si>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</si>
  <si>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</si>
  <si>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</si>
  <si>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</si>
  <si>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</si>
  <si>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</si>
  <si>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</si>
  <si>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</si>
  <si>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</si>
  <si>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</si>
  <si>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</si>
  <si>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</si>
  <si>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</si>
  <si>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</si>
  <si>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</si>
  <si>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</si>
  <si>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</si>
  <si>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</si>
  <si>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</si>
  <si>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</si>
  <si>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</si>
  <si>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</si>
  <si>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</si>
  <si>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</si>
  <si>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</si>
  <si>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</si>
  <si>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</si>
  <si>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</si>
  <si>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</si>
  <si>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</si>
  <si>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</si>
  <si>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</si>
  <si>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</si>
  <si>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</si>
  <si>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</si>
  <si>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</si>
  <si>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</si>
  <si>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</si>
  <si>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</si>
  <si>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</si>
  <si>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</si>
  <si>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</si>
  <si>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</si>
  <si>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</si>
  <si>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</si>
  <si>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</si>
  <si>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</si>
  <si>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</si>
  <si>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</si>
  <si>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</si>
  <si>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</si>
  <si>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</si>
  <si>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</si>
  <si>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</si>
  <si>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</si>
  <si>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</si>
  <si>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</si>
  <si>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</si>
  <si>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</si>
  <si>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</si>
  <si>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</si>
  <si>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</si>
  <si>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</si>
  <si>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</si>
  <si>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</si>
  <si>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</si>
  <si>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</si>
  <si>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</si>
  <si>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</si>
  <si>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</si>
  <si>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</si>
  <si>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</si>
  <si>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</si>
  <si>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</si>
  <si>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</si>
  <si>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</si>
  <si>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</si>
  <si>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</si>
  <si>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</si>
  <si>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</si>
  <si>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</si>
  <si>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</si>
  <si>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</si>
  <si>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</si>
  <si>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</si>
  <si>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</si>
  <si>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</si>
  <si>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</si>
  <si>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</si>
  <si>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</si>
  <si>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</si>
  <si>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</si>
  <si>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</si>
  <si>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</si>
  <si>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</si>
  <si>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</si>
  <si>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</si>
  <si>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</si>
  <si>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</si>
  <si>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</si>
  <si>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</si>
  <si>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</si>
  <si>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</si>
  <si>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</si>
  <si>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</si>
  <si>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</si>
  <si>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</si>
  <si>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</si>
  <si>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</si>
  <si>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</si>
  <si>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</si>
  <si>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</si>
  <si>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</si>
  <si>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</si>
  <si>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</si>
  <si>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</si>
  <si>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</si>
  <si>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</si>
  <si>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</si>
  <si>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</si>
  <si>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</si>
  <si>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</si>
  <si>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</si>
  <si>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</si>
  <si>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</si>
  <si>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</si>
  <si>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</si>
  <si>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</si>
  <si>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</si>
  <si>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</si>
  <si>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</si>
  <si>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</si>
  <si>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</si>
  <si>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</si>
  <si>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</si>
  <si>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</si>
  <si>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</si>
  <si>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</si>
  <si>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</si>
  <si>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</si>
  <si>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</si>
  <si>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</si>
  <si>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</si>
  <si>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</si>
  <si>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</si>
  <si>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</si>
  <si>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</si>
  <si>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</si>
  <si>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</si>
  <si>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</si>
  <si>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</si>
  <si>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</si>
  <si>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</si>
  <si>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</si>
  <si>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</si>
  <si>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</si>
  <si>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</si>
  <si>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</si>
  <si>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</si>
  <si>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</si>
  <si>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</si>
  <si>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</si>
  <si>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</si>
  <si>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</si>
  <si>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</si>
  <si>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</si>
  <si>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</si>
  <si>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</si>
  <si>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</si>
  <si>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</si>
  <si>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</si>
  <si>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</si>
  <si>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</si>
  <si>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</si>
  <si>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</si>
  <si>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</si>
  <si>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</si>
  <si>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</si>
  <si>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</si>
  <si>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</si>
  <si>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</si>
  <si>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</si>
  <si>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</si>
  <si>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</si>
  <si>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</si>
  <si>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</si>
  <si>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</si>
  <si>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</si>
  <si>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</si>
  <si>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</si>
  <si>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</si>
  <si>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</si>
  <si>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</si>
  <si>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</si>
  <si>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</si>
  <si>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</si>
  <si>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</si>
  <si>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</si>
  <si>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</si>
  <si>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</si>
  <si>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</si>
  <si>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</si>
  <si>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</si>
  <si>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</si>
  <si>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</si>
  <si>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</si>
  <si>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</si>
  <si>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</si>
  <si>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</si>
  <si>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</si>
  <si>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</si>
  <si>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</si>
  <si>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</si>
  <si>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</si>
  <si>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</si>
  <si>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</si>
  <si>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</si>
  <si>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</si>
  <si>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</si>
  <si>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</si>
  <si>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</si>
  <si>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</si>
  <si>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</si>
  <si>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</si>
  <si>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</si>
  <si>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</si>
  <si>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</si>
  <si>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</si>
  <si>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</si>
  <si>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</si>
  <si>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</si>
  <si>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</si>
  <si>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</si>
  <si>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</si>
  <si>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</si>
  <si>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</si>
  <si>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</si>
  <si>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</si>
  <si>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</si>
  <si>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</si>
  <si>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</si>
  <si>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</si>
  <si>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</si>
  <si>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</si>
  <si>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</si>
  <si>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</si>
  <si>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</si>
  <si>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</si>
  <si>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</si>
  <si>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</si>
  <si>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</si>
  <si>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</si>
  <si>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</si>
  <si>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</si>
  <si>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</si>
  <si>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</si>
  <si>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</si>
  <si>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</si>
  <si>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</si>
  <si>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</si>
  <si>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</si>
  <si>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</si>
  <si>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</si>
  <si>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</si>
  <si>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</si>
  <si>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</si>
  <si>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</si>
  <si>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</si>
  <si>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</si>
  <si>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</si>
  <si>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</si>
  <si>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</si>
  <si>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</si>
  <si>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</si>
  <si>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</si>
  <si>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</si>
  <si>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</si>
  <si>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</si>
  <si>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</si>
  <si>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</si>
  <si>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</si>
  <si>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</si>
  <si>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</si>
  <si>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</si>
  <si>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</si>
  <si>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</si>
  <si>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</si>
  <si>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</si>
  <si>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</si>
  <si>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</si>
  <si>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</si>
  <si>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</si>
  <si>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</si>
  <si>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</si>
  <si>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</si>
  <si>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</si>
  <si>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</si>
  <si>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</si>
  <si>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</si>
  <si>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</si>
  <si>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</si>
  <si>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</si>
  <si>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</si>
  <si>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</si>
  <si>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</si>
  <si>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</si>
  <si>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</si>
  <si>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</si>
  <si>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</si>
  <si>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</si>
  <si>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</si>
  <si>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</si>
  <si>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</si>
  <si>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</si>
  <si>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</si>
  <si>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</si>
  <si>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</si>
  <si>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</si>
  <si>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</si>
  <si>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</si>
  <si>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</si>
  <si>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</si>
  <si>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</si>
  <si>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</si>
  <si>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</si>
  <si>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</si>
  <si>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</si>
  <si>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</si>
  <si>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</si>
  <si>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</si>
  <si>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</si>
  <si>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</si>
  <si>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</si>
  <si>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</si>
  <si>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</si>
  <si>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</si>
  <si>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</si>
  <si>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</si>
  <si>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</si>
  <si>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</si>
  <si>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</si>
  <si>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</si>
  <si>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</si>
  <si>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</si>
  <si>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</si>
  <si>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</si>
  <si>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</si>
  <si>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</si>
  <si>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</si>
  <si>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</si>
  <si>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</si>
  <si>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</si>
  <si>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</si>
  <si>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</si>
  <si>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</si>
  <si>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</si>
  <si>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</si>
  <si>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</si>
  <si>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</si>
  <si>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</si>
  <si>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</si>
  <si>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</si>
  <si>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</si>
  <si>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</si>
  <si>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</si>
  <si>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</si>
  <si>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</si>
  <si>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</si>
  <si>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</si>
  <si>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</si>
  <si>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</si>
  <si>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</si>
  <si>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</si>
  <si>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</si>
  <si>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</si>
  <si>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</si>
  <si>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</si>
  <si>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</si>
  <si>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</si>
  <si>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</si>
  <si>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</si>
  <si>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</si>
  <si>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</si>
  <si>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</si>
  <si>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</si>
  <si>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</si>
  <si>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</si>
  <si>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</si>
  <si>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</si>
  <si>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</si>
  <si>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</si>
  <si>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</si>
  <si>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</si>
  <si>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</si>
  <si>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</si>
  <si>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</si>
  <si>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</si>
  <si>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</si>
  <si>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</si>
  <si>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</si>
  <si>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</si>
  <si>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</si>
  <si>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</si>
  <si>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</si>
  <si>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</si>
  <si>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</si>
  <si>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</si>
  <si>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</si>
  <si>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</si>
  <si>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</si>
  <si>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</si>
  <si>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</si>
  <si>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</si>
  <si>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</si>
  <si>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</si>
  <si>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</si>
  <si>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</si>
  <si>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</si>
  <si>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</si>
  <si>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</si>
  <si>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</si>
  <si>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</si>
  <si>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</si>
  <si>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</si>
  <si>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</si>
  <si>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</si>
  <si>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</si>
  <si>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</si>
  <si>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</si>
  <si>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</si>
  <si>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</si>
  <si>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</si>
  <si>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</si>
  <si>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</si>
  <si>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</si>
  <si>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</si>
  <si>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</si>
  <si>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</si>
  <si>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</si>
  <si>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</si>
  <si>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</si>
  <si>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</si>
  <si>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</si>
  <si>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</si>
  <si>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</si>
  <si>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</si>
  <si>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</si>
  <si>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</si>
  <si>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</si>
  <si>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</si>
  <si>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</si>
  <si>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</si>
  <si>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</si>
  <si>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</si>
  <si>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</si>
  <si>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</si>
  <si>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</si>
  <si>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</si>
  <si>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</si>
  <si>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</si>
  <si>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</si>
  <si>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</si>
  <si>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</si>
  <si>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</si>
  <si>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</si>
  <si>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</si>
  <si>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</si>
  <si>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</si>
  <si>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</si>
  <si>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</si>
  <si>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</si>
  <si>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</si>
  <si>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</si>
  <si>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</si>
  <si>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</si>
  <si>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</si>
  <si>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</si>
  <si>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</si>
  <si>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</si>
  <si>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</si>
  <si>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</si>
  <si>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</si>
  <si>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</si>
  <si>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</si>
  <si>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</si>
  <si>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</si>
  <si>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</si>
  <si>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</si>
  <si>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</si>
  <si>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</si>
  <si>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</si>
  <si>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</si>
  <si>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</si>
  <si>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</si>
  <si>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</si>
  <si>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</si>
  <si>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</si>
  <si>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</si>
  <si>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</si>
  <si>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</si>
  <si>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</si>
  <si>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</si>
  <si>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</si>
  <si>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</si>
  <si>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</si>
  <si>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</si>
  <si>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</si>
  <si>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</si>
  <si>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</si>
  <si>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</si>
  <si>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</si>
  <si>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</si>
  <si>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</si>
  <si>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</si>
  <si>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</si>
  <si>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</si>
  <si>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</si>
  <si>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</si>
  <si>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</si>
  <si>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</si>
  <si>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</si>
  <si>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</si>
  <si>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</si>
  <si>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</si>
  <si>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</si>
  <si>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</si>
  <si>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</si>
  <si>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</si>
  <si>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</si>
  <si>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</si>
  <si>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</si>
  <si>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</si>
  <si>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</si>
  <si>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</si>
  <si>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</si>
  <si>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</si>
  <si>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</si>
  <si>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</si>
  <si>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</si>
  <si>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</si>
  <si>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</si>
  <si>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</si>
  <si>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</si>
  <si>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</si>
  <si>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</si>
  <si>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</si>
  <si>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</si>
  <si>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</si>
  <si>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</si>
  <si>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</si>
  <si>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</si>
  <si>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</si>
  <si>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</si>
  <si>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</si>
  <si>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</si>
  <si>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</si>
  <si>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</si>
  <si>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</si>
  <si>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</si>
  <si>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</si>
  <si>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</si>
  <si>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</si>
  <si>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</si>
  <si>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</si>
  <si>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</si>
  <si>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</si>
  <si>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</si>
  <si>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</si>
  <si>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</si>
  <si>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</si>
  <si>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</si>
  <si>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</si>
  <si>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</si>
  <si>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</si>
  <si>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</si>
  <si>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</si>
  <si>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</si>
  <si>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</si>
  <si>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</si>
  <si>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</si>
  <si>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</si>
  <si>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</si>
  <si>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</si>
  <si>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</si>
  <si>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</si>
  <si>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</si>
  <si>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</si>
  <si>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</si>
  <si>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</si>
  <si>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</si>
  <si>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</si>
  <si>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</si>
  <si>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</si>
  <si>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</si>
  <si>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</si>
  <si>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</si>
  <si>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</si>
  <si>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</si>
  <si>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</si>
  <si>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</si>
  <si>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</si>
  <si>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</si>
  <si>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</si>
  <si>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</si>
  <si>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</si>
  <si>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</si>
  <si>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</si>
  <si>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</si>
  <si>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</si>
  <si>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</si>
  <si>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</si>
  <si>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</si>
  <si>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</si>
  <si>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</si>
  <si>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</si>
  <si>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</si>
  <si>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</si>
  <si>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</si>
  <si>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</si>
  <si>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</si>
  <si>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</si>
  <si>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</si>
  <si>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</si>
  <si>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</si>
  <si>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</si>
  <si>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</si>
  <si>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</si>
  <si>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</si>
  <si>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</si>
  <si>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</si>
  <si>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</si>
  <si>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</si>
  <si>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</si>
  <si>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</si>
  <si>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</si>
  <si>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</si>
  <si>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</si>
  <si>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</si>
  <si>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</si>
  <si>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</si>
  <si>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</si>
  <si>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</si>
  <si>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</si>
  <si>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</si>
  <si>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</si>
  <si>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</si>
  <si>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</si>
  <si>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</si>
  <si>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</si>
  <si>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</si>
  <si>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</si>
  <si>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</si>
  <si>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</si>
  <si>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</si>
  <si>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</si>
  <si>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</si>
  <si>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</si>
  <si>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</si>
  <si>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</si>
  <si>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</si>
  <si>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</si>
  <si>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</si>
  <si>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</si>
  <si>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</si>
  <si>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</si>
  <si>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</si>
  <si>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</si>
  <si>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</si>
  <si>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</si>
  <si>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</si>
  <si>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</si>
  <si>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</si>
  <si>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</si>
  <si>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</si>
  <si>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</si>
  <si>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</si>
  <si>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</si>
  <si>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</si>
  <si>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</si>
  <si>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</si>
  <si>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</si>
  <si>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</si>
  <si>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</si>
  <si>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</si>
  <si>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</si>
  <si>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</si>
  <si>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</si>
  <si>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</si>
  <si>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</si>
  <si>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</si>
  <si>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</si>
  <si>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</si>
  <si>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</si>
  <si>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</si>
  <si>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</si>
  <si>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</si>
  <si>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</si>
  <si>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</si>
  <si>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</si>
  <si>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</si>
  <si>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</si>
  <si>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</si>
  <si>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</si>
  <si>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</si>
  <si>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</si>
  <si>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</si>
  <si>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</si>
  <si>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</si>
  <si>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</si>
  <si>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</si>
  <si>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</si>
  <si>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</si>
  <si>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</si>
  <si>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</si>
  <si>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</si>
  <si>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</si>
  <si>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</si>
  <si>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</si>
  <si>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</si>
  <si>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</si>
  <si>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</si>
  <si>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</si>
  <si>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</si>
  <si>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</si>
  <si>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</si>
  <si>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</si>
  <si>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</si>
  <si>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</si>
  <si>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</si>
  <si>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</si>
  <si>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</si>
  <si>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</si>
  <si>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</si>
  <si>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</si>
  <si>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</si>
  <si>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</si>
  <si>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</si>
  <si>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</si>
  <si>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</si>
  <si>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</si>
  <si>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</si>
  <si>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</si>
  <si>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</si>
  <si>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</si>
  <si>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</si>
  <si>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</si>
  <si>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</si>
  <si>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</si>
  <si>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</si>
  <si>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</si>
  <si>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</si>
  <si>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</si>
  <si>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</si>
  <si>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</si>
  <si>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</si>
  <si>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</si>
  <si>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</si>
  <si>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</si>
  <si>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</si>
  <si>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</si>
  <si>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</si>
  <si>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</si>
  <si>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</si>
  <si>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</si>
  <si>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</si>
  <si>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</si>
  <si>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</si>
  <si>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</si>
  <si>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</si>
  <si>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</si>
  <si>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</si>
  <si>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</si>
  <si>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</si>
  <si>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</si>
  <si>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</si>
  <si>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</si>
  <si>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</si>
  <si>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</si>
  <si>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</si>
  <si>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</si>
  <si>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</si>
  <si>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</si>
  <si>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</si>
  <si>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</si>
  <si>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</si>
  <si>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</si>
  <si>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</si>
  <si>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</si>
  <si>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</si>
  <si>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</si>
  <si>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</si>
  <si>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</si>
  <si>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</si>
  <si>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</si>
  <si>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</si>
  <si>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</si>
  <si>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</si>
  <si>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</si>
  <si>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</si>
  <si>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</si>
  <si>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</si>
  <si>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</si>
  <si>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</si>
  <si>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</si>
  <si>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</si>
  <si>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</si>
  <si>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</si>
  <si>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</si>
  <si>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</si>
  <si>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</si>
  <si>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</si>
  <si>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</si>
  <si>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</si>
  <si>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</si>
  <si>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</si>
  <si>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</si>
  <si>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</si>
  <si>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</si>
  <si>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</si>
  <si>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</si>
  <si>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</si>
  <si>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</si>
  <si>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</si>
  <si>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</si>
  <si>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</si>
  <si>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</si>
  <si>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</si>
  <si>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</si>
  <si>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</si>
  <si>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</si>
  <si>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</si>
  <si>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</si>
  <si>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</si>
  <si>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</si>
  <si>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</si>
  <si>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</si>
  <si>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</si>
  <si>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</si>
  <si>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</si>
  <si>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</si>
  <si>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</si>
  <si>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</si>
  <si>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</si>
  <si>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</si>
  <si>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</si>
  <si>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</si>
  <si>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</si>
  <si>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</si>
  <si>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</si>
  <si>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</si>
  <si>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</si>
  <si>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</si>
  <si>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</si>
  <si>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</si>
  <si>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</si>
  <si>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</si>
  <si>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</si>
  <si>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</si>
  <si>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</si>
  <si>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</si>
  <si>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</si>
  <si>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</si>
  <si>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</si>
  <si>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</si>
  <si>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</si>
  <si>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</si>
  <si>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</si>
  <si>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</si>
  <si>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</si>
  <si>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</si>
  <si>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</si>
  <si>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</si>
  <si>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</si>
  <si>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</si>
  <si>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</si>
  <si>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</si>
  <si>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</si>
  <si>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</si>
  <si>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</si>
  <si>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</si>
  <si>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</si>
  <si>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</si>
  <si>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</si>
  <si>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</si>
  <si>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</si>
  <si>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</si>
  <si>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</si>
  <si>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</si>
  <si>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</si>
  <si>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</si>
  <si>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</si>
  <si>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</si>
  <si>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</si>
  <si>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</si>
  <si>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</si>
  <si>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</si>
  <si>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</si>
  <si>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</si>
  <si>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</si>
  <si>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</si>
  <si>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</si>
  <si>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</si>
  <si>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</si>
  <si>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</si>
  <si>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</si>
  <si>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</si>
  <si>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</si>
  <si>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</si>
  <si>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</si>
  <si>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</si>
  <si>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</si>
  <si>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</si>
  <si>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</si>
  <si>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</si>
  <si>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</si>
  <si>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</si>
  <si>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</si>
  <si>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</si>
  <si>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</si>
  <si>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</si>
  <si>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</si>
  <si>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</si>
  <si>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</si>
  <si>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</si>
  <si>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</si>
  <si>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</si>
  <si>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</si>
  <si>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</si>
  <si>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</si>
  <si>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</si>
  <si>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</si>
  <si>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</si>
  <si>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</si>
  <si>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</si>
  <si>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</si>
  <si>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</si>
  <si>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</si>
  <si>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</si>
  <si>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</si>
  <si>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</si>
  <si>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</si>
  <si>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</si>
  <si>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</si>
  <si>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</si>
  <si>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</si>
  <si>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</si>
  <si>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</si>
  <si>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</si>
  <si>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</si>
  <si>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</si>
  <si>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</si>
  <si>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</si>
  <si>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</si>
  <si>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</si>
  <si>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</si>
  <si>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</si>
  <si>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</si>
  <si>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</si>
  <si>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</si>
  <si>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</si>
  <si>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</si>
  <si>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</si>
  <si>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</si>
  <si>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</si>
  <si>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</si>
  <si>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</si>
  <si>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</si>
  <si>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</si>
  <si>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</si>
  <si>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</si>
  <si>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</si>
  <si>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</si>
  <si>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</si>
  <si>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</si>
  <si>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</si>
  <si>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</si>
  <si>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</si>
  <si>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</si>
  <si>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</si>
  <si>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</si>
  <si>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</si>
  <si>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</si>
  <si>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</si>
  <si>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</si>
  <si>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</si>
  <si>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</si>
  <si>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</si>
  <si>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</si>
  <si>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</si>
  <si>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</si>
  <si>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</si>
  <si>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</si>
  <si>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</si>
  <si>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</si>
  <si>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</si>
  <si>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</si>
  <si>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</si>
  <si>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</si>
  <si>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</si>
  <si>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</si>
  <si>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</si>
  <si>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</si>
  <si>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</si>
  <si>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</si>
  <si>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</si>
  <si>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</si>
  <si>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</si>
  <si>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</si>
  <si>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</si>
  <si>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</si>
  <si>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</si>
  <si>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</si>
  <si>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</si>
  <si>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</si>
  <si>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</si>
  <si>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</si>
  <si>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</si>
  <si>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</si>
  <si>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</si>
  <si>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</si>
  <si>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</si>
  <si>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</si>
  <si>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</si>
  <si>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</si>
  <si>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</si>
  <si>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</si>
  <si>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</si>
  <si>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</si>
  <si>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</si>
  <si>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</si>
  <si>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</si>
  <si>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</si>
  <si>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</si>
  <si>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</si>
  <si>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</si>
  <si>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</si>
  <si>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</si>
  <si>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</si>
  <si>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</si>
  <si>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</si>
  <si>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</si>
  <si>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</si>
  <si>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</si>
  <si>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</si>
  <si>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</si>
  <si>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</si>
  <si>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</si>
  <si>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</si>
  <si>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</si>
  <si>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</si>
  <si>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</si>
  <si>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</si>
  <si>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</si>
  <si>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</si>
  <si>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</si>
  <si>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</si>
  <si>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</si>
  <si>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</si>
  <si>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</si>
  <si>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</si>
  <si>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</si>
  <si>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</si>
  <si>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</si>
  <si>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</si>
  <si>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</si>
  <si>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</si>
  <si>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</si>
  <si>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</si>
  <si>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</si>
  <si>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</si>
  <si>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</si>
  <si>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</si>
  <si>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</si>
  <si>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</si>
  <si>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</si>
  <si>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</si>
  <si>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</si>
  <si>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</si>
  <si>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</si>
  <si>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</si>
  <si>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</si>
  <si>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</si>
  <si>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</si>
  <si>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</si>
  <si>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</si>
  <si>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</si>
  <si>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</si>
  <si>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</si>
  <si>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</si>
  <si>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</si>
  <si>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</si>
  <si>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</si>
  <si>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</si>
  <si>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</si>
  <si>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</si>
  <si>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</si>
  <si>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</si>
  <si>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</si>
  <si>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</si>
  <si>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</si>
  <si>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</si>
  <si>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</si>
  <si>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</si>
  <si>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</si>
  <si>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</si>
  <si>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</si>
  <si>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</si>
  <si>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</si>
  <si>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</si>
  <si>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</si>
  <si>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</si>
  <si>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</si>
  <si>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</si>
  <si>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</si>
  <si>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</si>
  <si>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</si>
  <si>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</si>
  <si>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</si>
  <si>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</si>
  <si>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</si>
  <si>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</si>
  <si>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</si>
  <si>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</si>
  <si>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</si>
  <si>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</si>
  <si>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</si>
  <si>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</si>
  <si>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</si>
  <si>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</si>
  <si>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</si>
  <si>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TSF-TIQ</t>
  </si>
  <si>
    <t>TSFTIQ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</si>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</sst>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BK163" activePane="bottomRight" state="frozen"/>
      <selection pane="bottomRight" activeCell="BM541" sqref="BM5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5" t="s">
        <v>1129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1130</v>
      </c>
      <c r="BI1" s="330"/>
      <c r="BJ1" s="331"/>
      <c r="BK1" s="332"/>
      <c r="BL1" s="57"/>
      <c r="BM1" s="322" t="s">
        <v>1131</v>
      </c>
      <c r="BN1" s="323"/>
      <c r="BO1" s="323"/>
      <c r="BP1" s="323"/>
      <c r="BQ1" s="323"/>
      <c r="BR1" s="323"/>
      <c r="BS1" s="324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25" t="s">
        <v>1132</v>
      </c>
      <c r="AJ2" s="326"/>
      <c r="AK2" s="326"/>
      <c r="AL2" s="326"/>
      <c r="AM2" s="326"/>
      <c r="AN2" s="326"/>
      <c r="AO2" s="326"/>
      <c r="AP2" s="326"/>
      <c r="AQ2" s="328"/>
      <c r="AR2" s="297"/>
      <c r="AS2" s="340" t="s">
        <v>1135</v>
      </c>
      <c r="AT2" s="327"/>
      <c r="AU2" s="327"/>
      <c r="AV2" s="327"/>
      <c r="AW2" s="327"/>
      <c r="AX2" s="326"/>
      <c r="AY2" s="328"/>
      <c r="AZ2" s="4"/>
      <c r="BA2" s="319" t="s">
        <v>1136</v>
      </c>
      <c r="BB2" s="321"/>
      <c r="BC2" s="325" t="s">
        <v>1133</v>
      </c>
      <c r="BD2" s="326"/>
      <c r="BE2" s="326"/>
      <c r="BF2" s="328"/>
      <c r="BG2" s="3"/>
      <c r="BH2" s="333"/>
      <c r="BI2" s="334"/>
      <c r="BJ2" s="335"/>
      <c r="BK2" s="336"/>
      <c r="BL2" s="57"/>
      <c r="BM2" s="337"/>
      <c r="BN2" s="338"/>
      <c r="BO2" s="338"/>
      <c r="BP2" s="338"/>
      <c r="BQ2" s="338"/>
      <c r="BR2" s="338"/>
      <c r="BS2" s="339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9" t="s">
        <v>1137</v>
      </c>
      <c r="AJ3" s="321"/>
      <c r="AK3" s="319" t="s">
        <v>1138</v>
      </c>
      <c r="AL3" s="320"/>
      <c r="AM3" s="320"/>
      <c r="AN3" s="320"/>
      <c r="AO3" s="320"/>
      <c r="AP3" s="320"/>
      <c r="AQ3" s="321"/>
      <c r="AR3" s="298"/>
      <c r="AS3" s="343" t="s">
        <v>1144</v>
      </c>
      <c r="AT3" s="344"/>
      <c r="AU3" s="343" t="s">
        <v>1145</v>
      </c>
      <c r="AV3" s="344"/>
      <c r="AW3" s="343" t="s">
        <v>1146</v>
      </c>
      <c r="AX3" s="345"/>
      <c r="AY3" s="71" t="s">
        <v>1147</v>
      </c>
      <c r="AZ3" s="71"/>
      <c r="BA3" s="341"/>
      <c r="BB3" s="342"/>
      <c r="BC3" s="319" t="s">
        <v>1140</v>
      </c>
      <c r="BD3" s="320"/>
      <c r="BE3" s="320"/>
      <c r="BF3" s="321"/>
      <c r="BG3" s="70"/>
      <c r="BH3" s="333"/>
      <c r="BI3" s="334"/>
      <c r="BJ3" s="335"/>
      <c r="BK3" s="336"/>
      <c r="BL3" s="57"/>
      <c r="BM3" s="322" t="s">
        <v>1148</v>
      </c>
      <c r="BN3" s="323"/>
      <c r="BO3" s="323"/>
      <c r="BP3" s="324"/>
      <c r="BQ3" s="322" t="s">
        <v>161</v>
      </c>
      <c r="BR3" s="323"/>
      <c r="BS3" s="324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62">
        <v>0.87083333333333335</v>
      </c>
      <c r="AS148" s="362">
        <v>0.92500000000000004</v>
      </c>
      <c r="AT148" s="360"/>
      <c r="AU148" s="185"/>
      <c r="AV148" s="185"/>
      <c r="AW148" s="185"/>
      <c r="AX148" s="185"/>
      <c r="AY148" s="13" t="str">
        <f>IF(D148="","*",IFERROR(IF(ISODD(COUNT(AS148:AX148)),"ERRO",SUM((AT148-AS148),(AV148-AU148),(AX148-AW148))),"ERRO"))</f>
        <v>ERRO</v>
      </c>
      <c r="AZ148" s="17"/>
      <c r="BA148" s="361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e">
        <f>IF(AND(BR148&lt;1,BS148&lt;1),"Produção e Intervalo",IF(BR148&lt;1,"Intervalo",IF(BS148&lt;1,"Produção","Aderente")))</f>
        <v>#VALUE!</v>
      </c>
      <c r="BR148" s="25" t="e">
        <f>IF(OR(B148="",F148=""),"*",AY148/P148)</f>
        <v>#VALUE!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63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64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63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1636</v>
      </c>
      <c r="N170" s="18" t="s">
        <v>1637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1638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1639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1640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1641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1642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1643</v>
      </c>
      <c r="BK275" s="23" t="s">
        <v>1643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1644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1645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1646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1647</v>
      </c>
      <c r="N298" s="18" t="s">
        <v>1648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1645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1649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T165" sqref="T165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46" t="s">
        <v>1650</v>
      </c>
      <c r="D5" s="347"/>
      <c r="E5" s="347"/>
      <c r="F5" s="347"/>
      <c r="G5" s="347"/>
      <c r="H5" s="347"/>
      <c r="I5" s="347"/>
      <c r="J5" s="348"/>
      <c r="K5" s="349" t="s">
        <v>1651</v>
      </c>
      <c r="L5" s="350"/>
      <c r="M5" s="350"/>
      <c r="N5" s="350"/>
      <c r="O5" s="351" t="s">
        <v>1652</v>
      </c>
      <c r="P5" s="352"/>
      <c r="Q5" s="353"/>
    </row>
    <row r="6" spans="1:17" s="102" customFormat="1" ht="15.75" customHeight="1">
      <c r="A6" s="96" t="s">
        <v>1653</v>
      </c>
      <c r="B6" s="103" t="s">
        <v>1654</v>
      </c>
      <c r="C6" s="104" t="s">
        <v>1169</v>
      </c>
      <c r="D6" s="105" t="s">
        <v>1170</v>
      </c>
      <c r="E6" s="104" t="s">
        <v>1655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1656</v>
      </c>
      <c r="M6" s="150" t="s">
        <v>30</v>
      </c>
      <c r="N6" s="151" t="s">
        <v>1164</v>
      </c>
      <c r="O6" s="315" t="s">
        <v>1207</v>
      </c>
      <c r="P6" s="169"/>
      <c r="Q6" s="216" t="s">
        <v>1657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1657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4"/>
      <c r="B1" s="355"/>
      <c r="C1" s="356"/>
      <c r="L1" s="110"/>
      <c r="M1" s="133"/>
      <c r="O1" s="189"/>
      <c r="P1" s="188"/>
      <c r="Q1" s="357" t="s">
        <v>1217</v>
      </c>
      <c r="R1" s="358"/>
      <c r="U1" s="111"/>
      <c r="V1" s="359" t="s">
        <v>1658</v>
      </c>
      <c r="W1" s="359"/>
      <c r="X1" s="359"/>
      <c r="Y1" s="113"/>
    </row>
    <row r="2" spans="1:25" s="109" customFormat="1" ht="11.25" customHeight="1">
      <c r="A2" s="114" t="s">
        <v>1659</v>
      </c>
      <c r="B2" s="114" t="s">
        <v>1654</v>
      </c>
      <c r="C2" s="114" t="s">
        <v>7</v>
      </c>
      <c r="D2" s="115" t="s">
        <v>1169</v>
      </c>
      <c r="E2" s="115" t="s">
        <v>1170</v>
      </c>
      <c r="F2" s="115" t="s">
        <v>1653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1660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>
        <f ca="1">_xlfn.XLOOKUP(G144&amp;$V$2,BS_CONTROLE[CHAVE],BS_CONTROLE[Quantidade_11],"-")</f>
        <v>340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 t="str">
        <f ca="1">_xlfn.XLOOKUP(G145&amp;$V$2,BS_CONTROLE[CHAVE],BS_CONTROLE[Quantidade_11],"-")</f>
        <v>-</v>
      </c>
      <c r="W145" s="121">
        <f ca="1">_xlfn.XLOOKUP(G145&amp;$W$2,BS_CONTROLE[CHAVE],BS_CONTROLE[Quantidade_11],"-")</f>
        <v>25920</v>
      </c>
      <c r="X145" s="121">
        <f ca="1">_xlfn.XLOOKUP(G145&amp;$X$2,BS_CONTROLE[CHAVE],BS_CONTROLE[Quantidade_11],"-")</f>
        <v>47030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 t="str">
        <f ca="1">_xlfn.XLOOKUP(G146&amp;$V$2,BS_CONTROLE[CHAVE],BS_CONTROLE[Quantidade_11],"-")</f>
        <v>-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143</v>
      </c>
      <c r="W150" s="121" t="str">
        <f ca="1">_xlfn.XLOOKUP(G150&amp;$W$2,BS_CONTROLE[CHAVE],BS_CONTROLE[Quantidade_11],"-")</f>
        <v>-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 t="str">
        <f ca="1">_xlfn.XLOOKUP(G151&amp;$X$2,BS_CONTROLE[CHAVE],BS_CONTROLE[Quantidade_11],"-")</f>
        <v>-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>
        <f ca="1">_xlfn.XLOOKUP(G153&amp;$V$2,BS_CONTROLE[CHAVE],BS_CONTROLE[Quantidade_11],"-")</f>
        <v>1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 t="str">
        <f ca="1">_xlfn.XLOOKUP(G154&amp;$W$2,BS_CONTROLE[CHAVE],BS_CONTROLE[Quantidade_11],"-")</f>
        <v>-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1400</v>
      </c>
      <c r="W155" s="121">
        <f ca="1">_xlfn.XLOOKUP(G155&amp;$W$2,BS_CONTROLE[CHAVE],BS_CONTROLE[Quantidade_11],"-")</f>
        <v>500</v>
      </c>
      <c r="X155" s="121">
        <f ca="1">_xlfn.XLOOKUP(G155&amp;$X$2,BS_CONTROLE[CHAVE],BS_CONTROLE[Quantidade_11],"-")</f>
        <v>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180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1</v>
      </c>
      <c r="W157" s="121" t="str">
        <f ca="1">_xlfn.XLOOKUP(G157&amp;$W$2,BS_CONTROLE[CHAVE],BS_CONTROLE[Quantidade_11],"-")</f>
        <v>-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4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4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 t="str">
        <f ca="1">_xlfn.XLOOKUP(G161&amp;$V$2,BS_CONTROLE[CHAVE],BS_CONTROLE[Quantidade_11],"-")</f>
        <v>-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1000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3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 t="str">
        <f ca="1">_xlfn.XLOOKUP(G166&amp;$V$2,BS_CONTROLE[CHAVE],BS_CONTROLE[Quantidade_11],"-")</f>
        <v>-</v>
      </c>
      <c r="W166" s="121">
        <f ca="1">_xlfn.XLOOKUP(G166&amp;$W$2,BS_CONTROLE[CHAVE],BS_CONTROLE[Quantidade_11],"-")</f>
        <v>25920</v>
      </c>
      <c r="X166" s="121">
        <f ca="1">_xlfn.XLOOKUP(G166&amp;$X$2,BS_CONTROLE[CHAVE],BS_CONTROLE[Quantidade_11],"-")</f>
        <v>47030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1400</v>
      </c>
      <c r="W171" s="121">
        <f ca="1">_xlfn.XLOOKUP(G171&amp;$W$2,BS_CONTROLE[CHAVE],BS_CONTROLE[Quantidade_11],"-")</f>
        <v>500</v>
      </c>
      <c r="X171" s="121">
        <f ca="1">_xlfn.XLOOKUP(G171&amp;$X$2,BS_CONTROLE[CHAVE],BS_CONTROLE[Quantidade_11],"-")</f>
        <v>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1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4</v>
      </c>
      <c r="W173" s="121" t="str">
        <f ca="1">_xlfn.XLOOKUP(G173&amp;$W$2,BS_CONTROLE[CHAVE],BS_CONTROLE[Quantidade_11],"-")</f>
        <v>-</v>
      </c>
      <c r="X173" s="121">
        <f ca="1">_xlfn.XLOOKUP(G173&amp;$X$2,BS_CONTROLE[CHAVE],BS_CONTROLE[Quantidade_11],"-")</f>
        <v>4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2030</v>
      </c>
      <c r="X174" s="121">
        <f ca="1">_xlfn.XLOOKUP(G174&amp;$X$2,BS_CONTROLE[CHAVE],BS_CONTROLE[Quantidade_11],"-")</f>
        <v>600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 t="str">
        <f ca="1">_xlfn.XLOOKUP(G175&amp;$V$2,BS_CONTROLE[CHAVE],BS_CONTROLE[Quantidade_11],"-")</f>
        <v>-</v>
      </c>
      <c r="W175" s="121">
        <f ca="1">_xlfn.XLOOKUP(G175&amp;$W$2,BS_CONTROLE[CHAVE],BS_CONTROLE[Quantidade_11],"-")</f>
        <v>1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1000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3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1661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1662</v>
      </c>
      <c r="C2" s="104" t="s">
        <v>1154</v>
      </c>
      <c r="D2" s="104" t="s">
        <v>1156</v>
      </c>
      <c r="E2" s="104" t="s">
        <v>1663</v>
      </c>
      <c r="F2" s="104" t="s">
        <v>1664</v>
      </c>
      <c r="G2" s="104" t="s">
        <v>1665</v>
      </c>
      <c r="H2" s="104" t="s">
        <v>1666</v>
      </c>
      <c r="I2" s="104" t="s">
        <v>1667</v>
      </c>
      <c r="J2" s="104" t="s">
        <v>1668</v>
      </c>
      <c r="K2" s="140" t="s">
        <v>1669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2025-10-16T02:02:23Z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