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42" documentId="120_S{118792C3-22EF-5104-A093-F22BFE3913F3}" xr6:coauthVersionLast="47" xr6:coauthVersionMax="47" xr10:uidLastSave="{B2754D6A-93EE-4001-8708-7ED2597F9E3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6" i="1" l="1"/>
  <c r="N173" i="1" a="1"/>
  <c r="N173" i="1" s="1"/>
  <c r="M173" i="1" a="1"/>
  <c r="M173" i="1" s="1"/>
  <c r="G173" i="1"/>
  <c r="N170" i="1" a="1"/>
  <c r="N170" i="1" s="1"/>
  <c r="M170" i="1" a="1"/>
  <c r="M170" i="1" s="1"/>
  <c r="H170" i="1" a="1"/>
  <c r="H170" i="1" s="1"/>
  <c r="G170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R157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R166" i="15" s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69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R173" i="15" s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<sst xmlns="http://schemas.openxmlformats.org/spreadsheetml/2006/main" count="5032" uniqueCount="1294">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</sst>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17" sqref="BJ11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1184</v>
      </c>
      <c r="BK120" s="17" t="s">
        <v>1185</v>
      </c>
      <c r="BL120" s="16"/>
      <c r="BM120" s="130" t="s">
        <v>410</v>
      </c>
      <c r="BN120" s="130" t="s">
        <v>410</v>
      </c>
      <c r="BO120" s="130" t="s">
        <v>410</v>
      </c>
      <c r="BP120" s="18" t="s">
        <v>558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OKOK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1184</v>
      </c>
      <c r="BK121" s="17" t="s">
        <v>1185</v>
      </c>
      <c r="BL121" s="16"/>
      <c r="BM121" s="130" t="s">
        <v>410</v>
      </c>
      <c r="BN121" s="130" t="s">
        <v>410</v>
      </c>
      <c r="BO121" s="130" t="s">
        <v>410</v>
      </c>
      <c r="BP121" s="18" t="s">
        <v>558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OKOK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1186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1187</v>
      </c>
      <c r="BK122" s="17" t="s">
        <v>1188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1189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1190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1191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1192</v>
      </c>
      <c r="X124" s="104" t="s">
        <v>386</v>
      </c>
      <c r="Y124" s="129" t="s">
        <v>389</v>
      </c>
      <c r="Z124" s="104"/>
      <c r="AA124" s="105" t="s">
        <v>1193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1194</v>
      </c>
      <c r="BK124" s="17" t="s">
        <v>1194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1194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1195</v>
      </c>
      <c r="BK125" s="18" t="s">
        <v>1196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1197</v>
      </c>
      <c r="BK126" s="17" t="s">
        <v>1197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1197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1198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1199</v>
      </c>
      <c r="BK128" s="17" t="s">
        <v>1200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1201</v>
      </c>
      <c r="BK129" s="17" t="s">
        <v>1201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1201</v>
      </c>
      <c r="BK130" s="17" t="s">
        <v>1201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1201</v>
      </c>
      <c r="BK131" s="17" t="s">
        <v>1201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1201</v>
      </c>
      <c r="BK132" s="17" t="s">
        <v>1201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1202</v>
      </c>
      <c r="BK134" s="17" t="s">
        <v>1202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1202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1203</v>
      </c>
      <c r="W135" s="151" t="s">
        <v>1204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1205</v>
      </c>
      <c r="N136" s="127" t="s">
        <v>1206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1207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1208</v>
      </c>
      <c r="BK136" s="17" t="s">
        <v>1208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1210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1211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1212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1</v>
      </c>
      <c r="BI138" s="17"/>
      <c r="BJ138" s="17" t="s">
        <v>1213</v>
      </c>
      <c r="BK138" s="17" t="s">
        <v>1214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1215</v>
      </c>
      <c r="BK139" s="17" t="s">
        <v>1216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1216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1217</v>
      </c>
      <c r="BK140" s="17" t="s">
        <v>1217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1217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1218</v>
      </c>
      <c r="BK141" s="17" t="s">
        <v>1219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1219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1220</v>
      </c>
      <c r="BK142" s="17" t="s">
        <v>1220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1220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1221</v>
      </c>
      <c r="I143" s="106" t="s">
        <v>1221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1222</v>
      </c>
      <c r="BK143" s="18" t="s">
        <v>1222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1222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1223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1180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1224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1183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1191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1183</v>
      </c>
      <c r="W158" s="151" t="s">
        <v>1225</v>
      </c>
      <c r="X158" s="104" t="s">
        <v>386</v>
      </c>
      <c r="Y158" s="129"/>
      <c r="Z158" s="104"/>
      <c r="AA158" s="105" t="s">
        <v>1193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1183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1183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1183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1183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1198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1221</v>
      </c>
      <c r="I176" s="106" t="s">
        <v>1221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EXPANSÃO TURMA 146086</v>
      </c>
      <c r="B177" s="102">
        <v>46086</v>
      </c>
      <c r="C177" s="135">
        <f>IF(BS_CONTROLE[[#This Row],[DATA]]="","",WEEKNUM(BS_CONTROLE[[#This Row],[DATA]]))</f>
        <v>10</v>
      </c>
      <c r="D177" s="104" t="s">
        <v>559</v>
      </c>
      <c r="E177" s="159">
        <v>171</v>
      </c>
      <c r="F177" s="126" t="s">
        <v>740</v>
      </c>
      <c r="G177" s="142" t="str">
        <f>IF(D177="","*",VLOOKUP(F177,BS_ATIVIDADE[],3,FALSE))</f>
        <v>SOLDA</v>
      </c>
      <c r="H177" s="106" t="s">
        <v>558</v>
      </c>
      <c r="I177" s="106" t="s">
        <v>558</v>
      </c>
      <c r="J177" s="105">
        <v>53</v>
      </c>
      <c r="K177" s="105">
        <v>110.07</v>
      </c>
      <c r="L177" s="105" t="s">
        <v>558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7" s="127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7" s="106">
        <v>0.375</v>
      </c>
      <c r="P177" s="106">
        <v>8.3333333333333329E-2</v>
      </c>
      <c r="Q177" s="105">
        <v>1</v>
      </c>
      <c r="R177" s="10" t="str">
        <f>IFERROR(_xlfn.XLOOKUP(F177, BS_ATIVIDADE[ATIVIDADE],BS_ATIVIDADE[UNIDADE] ), "*")</f>
        <v>Nº DE SOLDA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7" s="105" t="s">
        <v>1047</v>
      </c>
      <c r="W177" s="151" t="s">
        <v>1025</v>
      </c>
      <c r="X177" s="104" t="s">
        <v>386</v>
      </c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PDM - SOLDA</v>
      </c>
      <c r="AJ177" s="9" t="str">
        <f>IF(BS_CONTROLE[[#This Row],[Atividade]]=0, "-", BS_CONTROLE[[#This Row],[Atividade]])</f>
        <v>PDM - SOLDA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ZGM-109</v>
      </c>
      <c r="AN177" s="105">
        <f>IF(BS_CONTROLE[[#This Row],[SB]]=0, "-", BS_CONTROLE[[#This Row],[SB]])</f>
        <v>1111102</v>
      </c>
      <c r="AO177" s="105">
        <f>IF(BS_CONTROLE[[#This Row],[SUB]]=0, "-", BS_CONTROLE[[#This Row],[SUB]])</f>
        <v>53</v>
      </c>
      <c r="AP177" s="105">
        <f>BS_CONTROLE[[#This Row],[KM - Inicio]]</f>
        <v>110.07</v>
      </c>
      <c r="AQ177" s="105">
        <f>BS_CONTROLE[[#This Row],[KM - Inicio]]</f>
        <v>110.07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Nº DE SOLDA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Y174:Z1001">
    <cfRule type="cellIs" dxfId="204" priority="53998" operator="equal">
      <formula>"OPORTUNIDADE"</formula>
    </cfRule>
  </conditionalFormatting>
  <conditionalFormatting sqref="Y40:Z43 Y45:Z47 Y53:Z67 Y69:Z74 Y76:Z76 Y79:Z80 Y83:Z90 Y92:Z92 Y94:Z94 Y98:Z172 Y174:Z1001">
    <cfRule type="cellIs" dxfId="203" priority="11584" operator="equal">
      <formula>"NÃO"</formula>
    </cfRule>
    <cfRule type="cellIs" dxfId="202" priority="11585" operator="equal">
      <formula>"SIM"</formula>
    </cfRule>
  </conditionalFormatting>
  <conditionalFormatting sqref="AZ6:AZ1001">
    <cfRule type="expression" dxfId="201" priority="54040">
      <formula>#REF!=1</formula>
    </cfRule>
  </conditionalFormatting>
  <conditionalFormatting sqref="BE6:BE1001 AY6:AY1001 U6:U1001">
    <cfRule type="cellIs" dxfId="200" priority="54024" operator="equal">
      <formula>"ERRO"</formula>
    </cfRule>
  </conditionalFormatting>
  <conditionalFormatting sqref="BQ6:BQ1001">
    <cfRule type="cellIs" dxfId="199" priority="54019" operator="equal">
      <formula>"Produção e Intervalo"</formula>
    </cfRule>
    <cfRule type="cellIs" dxfId="198" priority="54020" operator="equal">
      <formula>"Aderente"</formula>
    </cfRule>
    <cfRule type="cellIs" dxfId="197" priority="54021" operator="equal">
      <formula>"Intervalo"</formula>
    </cfRule>
    <cfRule type="cellIs" dxfId="196" priority="54022" operator="equal">
      <formula>"Produção"</formula>
    </cfRule>
    <cfRule type="cellIs" dxfId="195" priority="54023" operator="equal">
      <formula>"ERRO"</formula>
    </cfRule>
  </conditionalFormatting>
  <conditionalFormatting sqref="BR6:BS1001">
    <cfRule type="cellIs" dxfId="194" priority="54001" operator="equal">
      <formula>"*"</formula>
    </cfRule>
    <cfRule type="cellIs" dxfId="193" priority="54002" operator="greaterThanOrEqual">
      <formula>1</formula>
    </cfRule>
    <cfRule type="cellIs" dxfId="192" priority="54003" operator="lessThan">
      <formula>1</formula>
    </cfRule>
  </conditionalFormatting>
  <conditionalFormatting sqref="BK949 BK81 BK83:BK84 BK101 BK67 BK69 BK72:BK73 BJ9:BJ1001">
    <cfRule type="iconSet" priority="6078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9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27" operator="equal">
      <formula>"OPORTUNIDADE"</formula>
    </cfRule>
  </conditionalFormatting>
  <conditionalFormatting sqref="Y6:Z39">
    <cfRule type="cellIs" dxfId="190" priority="125" operator="equal">
      <formula>"NÃO"</formula>
    </cfRule>
    <cfRule type="cellIs" dxfId="189" priority="126" operator="equal">
      <formula>"SIM"</formula>
    </cfRule>
  </conditionalFormatting>
  <conditionalFormatting sqref="BH6:BH8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5" operator="equal">
      <formula>"OPORTUNIDADE"</formula>
    </cfRule>
  </conditionalFormatting>
  <conditionalFormatting sqref="Y44:Z44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Y48:Z52">
    <cfRule type="cellIs" dxfId="185" priority="92" operator="equal">
      <formula>"OPORTUNIDADE"</formula>
    </cfRule>
  </conditionalFormatting>
  <conditionalFormatting sqref="Y48:Z52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Y68:Z68">
    <cfRule type="cellIs" dxfId="182" priority="86" operator="equal">
      <formula>"OPORTUNIDADE"</formula>
    </cfRule>
  </conditionalFormatting>
  <conditionalFormatting sqref="Y68:Z68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75:Z75">
    <cfRule type="cellIs" dxfId="179" priority="83" operator="equal">
      <formula>"OPORTUNIDADE"</formula>
    </cfRule>
  </conditionalFormatting>
  <conditionalFormatting sqref="Y75:Z75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77:Z78">
    <cfRule type="cellIs" dxfId="176" priority="80" operator="equal">
      <formula>"OPORTUNIDADE"</formula>
    </cfRule>
  </conditionalFormatting>
  <conditionalFormatting sqref="Y77:Z78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81:Z81">
    <cfRule type="cellIs" dxfId="173" priority="77" operator="equal">
      <formula>"OPORTUNIDADE"</formula>
    </cfRule>
  </conditionalFormatting>
  <conditionalFormatting sqref="Y81:Z81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82:Z82">
    <cfRule type="cellIs" dxfId="170" priority="74" operator="equal">
      <formula>"OPORTUNIDADE"</formula>
    </cfRule>
  </conditionalFormatting>
  <conditionalFormatting sqref="Y82:Z82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91:Z91">
    <cfRule type="cellIs" dxfId="167" priority="71" operator="equal">
      <formula>"OPORTUNIDADE"</formula>
    </cfRule>
  </conditionalFormatting>
  <conditionalFormatting sqref="Y91:Z91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93:Z93">
    <cfRule type="cellIs" dxfId="164" priority="68" operator="equal">
      <formula>"OPORTUNIDADE"</formula>
    </cfRule>
  </conditionalFormatting>
  <conditionalFormatting sqref="Y93:Z93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95:Z95">
    <cfRule type="cellIs" dxfId="161" priority="65" operator="equal">
      <formula>"OPORTUNIDADE"</formula>
    </cfRule>
  </conditionalFormatting>
  <conditionalFormatting sqref="Y95:Z95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96:Z97">
    <cfRule type="cellIs" dxfId="158" priority="62" operator="equal">
      <formula>"OPORTUNIDADE"</formula>
    </cfRule>
  </conditionalFormatting>
  <conditionalFormatting sqref="Y96:Z97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95:BK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1">
      <iconSet showValue="0">
        <cfvo type="percent" val="0"/>
        <cfvo type="num" val="1"/>
        <cfvo type="num" val="1" gte="0"/>
      </iconSet>
    </cfRule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3 BP138 BP135:BP136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5" operator="equal">
      <formula>"OPORTUNIDADE"</formula>
    </cfRule>
  </conditionalFormatting>
  <conditionalFormatting sqref="Y173:Z173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P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1228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1229</v>
      </c>
      <c r="C4" s="160" t="s">
        <v>1230</v>
      </c>
      <c r="D4" s="160" t="s">
        <v>1231</v>
      </c>
      <c r="E4" s="160" t="s">
        <v>1232</v>
      </c>
      <c r="F4" s="160" t="s">
        <v>4</v>
      </c>
      <c r="G4" s="160" t="s">
        <v>1233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1234</v>
      </c>
      <c r="C6" s="161">
        <v>407867</v>
      </c>
      <c r="D6" s="161" t="s">
        <v>1235</v>
      </c>
      <c r="E6" s="161" t="s">
        <v>789</v>
      </c>
      <c r="F6" s="161" t="s">
        <v>1236</v>
      </c>
      <c r="G6" s="162"/>
    </row>
    <row r="7" spans="2:7">
      <c r="B7" s="161" t="s">
        <v>1237</v>
      </c>
      <c r="C7" s="161">
        <v>293644</v>
      </c>
      <c r="D7" s="161" t="s">
        <v>1238</v>
      </c>
      <c r="E7" s="161" t="s">
        <v>789</v>
      </c>
      <c r="F7" s="161" t="s">
        <v>1236</v>
      </c>
      <c r="G7" s="162"/>
    </row>
    <row r="8" spans="2:7">
      <c r="B8" s="161" t="s">
        <v>1239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1240</v>
      </c>
      <c r="C9" s="161">
        <v>256790</v>
      </c>
      <c r="D9" s="161" t="s">
        <v>1241</v>
      </c>
      <c r="E9" s="161" t="s">
        <v>790</v>
      </c>
      <c r="F9" s="161" t="s">
        <v>1242</v>
      </c>
      <c r="G9" s="162">
        <v>46357</v>
      </c>
    </row>
    <row r="10" spans="2:7">
      <c r="B10" s="161" t="s">
        <v>1243</v>
      </c>
      <c r="C10" s="161">
        <v>265193</v>
      </c>
      <c r="D10" s="161" t="s">
        <v>1244</v>
      </c>
      <c r="E10" s="161" t="s">
        <v>791</v>
      </c>
      <c r="F10" s="161" t="s">
        <v>1071</v>
      </c>
      <c r="G10" s="161" t="s">
        <v>1245</v>
      </c>
    </row>
    <row r="11" spans="2:7">
      <c r="B11" s="161" t="s">
        <v>1246</v>
      </c>
      <c r="C11" s="161">
        <v>293716</v>
      </c>
      <c r="D11" s="161" t="s">
        <v>1247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1248</v>
      </c>
      <c r="C12" s="161">
        <v>257258</v>
      </c>
      <c r="D12" s="161" t="s">
        <v>1249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1250</v>
      </c>
      <c r="C13" s="161">
        <v>371147</v>
      </c>
      <c r="D13" s="161" t="s">
        <v>1251</v>
      </c>
      <c r="E13" s="161" t="s">
        <v>792</v>
      </c>
      <c r="F13" s="161" t="s">
        <v>128</v>
      </c>
      <c r="G13" s="161" t="s">
        <v>1245</v>
      </c>
    </row>
    <row r="14" spans="2:7">
      <c r="B14" s="161" t="s">
        <v>1252</v>
      </c>
      <c r="C14" s="161">
        <v>259230</v>
      </c>
      <c r="D14" s="161" t="s">
        <v>1253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1254</v>
      </c>
      <c r="C15" s="161">
        <v>370705</v>
      </c>
      <c r="D15" s="161"/>
      <c r="E15" s="161" t="s">
        <v>792</v>
      </c>
      <c r="F15" s="161" t="s">
        <v>128</v>
      </c>
      <c r="G15" s="161" t="s">
        <v>1245</v>
      </c>
    </row>
    <row r="16" spans="2:7">
      <c r="B16" s="161" t="s">
        <v>1255</v>
      </c>
      <c r="C16" s="161">
        <v>258542</v>
      </c>
      <c r="D16" s="161" t="s">
        <v>1256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1257</v>
      </c>
      <c r="C17" s="161">
        <v>257050</v>
      </c>
      <c r="D17" s="161" t="s">
        <v>1258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1259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1260</v>
      </c>
      <c r="D4" s="163" t="s">
        <v>1261</v>
      </c>
      <c r="E4" s="163" t="s">
        <v>1262</v>
      </c>
      <c r="F4" s="160" t="s">
        <v>1263</v>
      </c>
      <c r="G4" s="163" t="s">
        <v>1264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1267</v>
      </c>
      <c r="G9" s="167" t="s">
        <v>1268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1265</v>
      </c>
      <c r="G10" s="167"/>
    </row>
    <row r="11" spans="2:7">
      <c r="B11" s="167" t="s">
        <v>1269</v>
      </c>
      <c r="C11" s="167">
        <v>9038</v>
      </c>
      <c r="D11" s="168">
        <v>46085</v>
      </c>
      <c r="E11" s="167">
        <v>10520</v>
      </c>
      <c r="F11" s="169" t="s">
        <v>1270</v>
      </c>
      <c r="G11" s="167"/>
    </row>
    <row r="12" spans="2:7">
      <c r="B12" s="167" t="s">
        <v>709</v>
      </c>
      <c r="C12" s="167" t="s">
        <v>1271</v>
      </c>
      <c r="D12" s="168">
        <v>46066</v>
      </c>
      <c r="E12" s="167">
        <v>9500</v>
      </c>
      <c r="F12" s="169" t="s">
        <v>1272</v>
      </c>
      <c r="G12" s="167"/>
    </row>
    <row r="13" spans="2:7">
      <c r="B13" s="167" t="s">
        <v>709</v>
      </c>
      <c r="C13" s="167" t="s">
        <v>1273</v>
      </c>
      <c r="D13" s="168">
        <v>46066</v>
      </c>
      <c r="E13" s="167">
        <v>10500</v>
      </c>
      <c r="F13" s="169" t="s">
        <v>1272</v>
      </c>
      <c r="G13" s="167"/>
    </row>
    <row r="14" spans="2:7">
      <c r="B14" s="167" t="s">
        <v>709</v>
      </c>
      <c r="C14" s="167" t="s">
        <v>1274</v>
      </c>
      <c r="D14" s="168">
        <v>46066</v>
      </c>
      <c r="E14" s="167">
        <v>9000</v>
      </c>
      <c r="F14" s="169" t="s">
        <v>1272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1275</v>
      </c>
      <c r="C2" s="121" t="s">
        <v>946</v>
      </c>
      <c r="D2" s="76" t="s">
        <v>948</v>
      </c>
      <c r="E2" s="76" t="s">
        <v>1276</v>
      </c>
      <c r="F2" s="99" t="s">
        <v>1277</v>
      </c>
      <c r="G2" s="76" t="s">
        <v>1278</v>
      </c>
      <c r="H2" s="76" t="s">
        <v>1279</v>
      </c>
      <c r="I2" s="76" t="s">
        <v>1280</v>
      </c>
      <c r="J2" s="76" t="s">
        <v>1281</v>
      </c>
      <c r="K2" s="78" t="s">
        <v>1282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EXPANSÃO TURMA 1</v>
      </c>
      <c r="E173" s="94" t="str">
        <f>IF(SP_SUL!H177="","*",SP_SUL!H177)</f>
        <v>-</v>
      </c>
      <c r="F173" s="100" t="str">
        <f>IF(SP_SUL!M177="","*",SP_SUL!M177)</f>
        <v>ZGM-109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1283</v>
      </c>
      <c r="V1" s="226"/>
      <c r="W1" s="226"/>
    </row>
    <row r="2" spans="1:23" ht="15" customHeight="1">
      <c r="A2" s="87" t="s">
        <v>1284</v>
      </c>
      <c r="B2" s="87" t="s">
        <v>1285</v>
      </c>
      <c r="C2" s="87" t="s">
        <v>376</v>
      </c>
      <c r="D2" s="88" t="s">
        <v>961</v>
      </c>
      <c r="E2" s="88" t="s">
        <v>4</v>
      </c>
      <c r="F2" s="88" t="s">
        <v>1286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1287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Oportunidade</v>
      </c>
      <c r="C153" s="146" t="str">
        <f>IF(SP_SUL!Z157="","*",SP_SUL!Z157)</f>
        <v>*</v>
      </c>
      <c r="D153" s="139" t="str">
        <f>IF(SP_SUL!S157="","*",SP_SUL!S157)</f>
        <v>SP SUL</v>
      </c>
      <c r="E153" s="139" t="str">
        <f>IF(SP_SUL!T157="","*",SP_SUL!T157)</f>
        <v>ZKE-ZEV</v>
      </c>
      <c r="F153" s="145">
        <f>IF(SP_SUL!B157="","*",SP_SUL!B157)</f>
        <v>46086</v>
      </c>
      <c r="G153" s="145" t="str">
        <f>IF(SP_SUL!D157="","*",SP_SUL!D157)</f>
        <v>A87</v>
      </c>
      <c r="H153" s="145" t="str">
        <f>IF(SP_SUL!F157="","*",SP_SUL!F157)</f>
        <v>DESLOCAMENTO</v>
      </c>
      <c r="I153" s="145" t="str">
        <f>IF(SP_SUL!H157="","*",SP_SUL!H157)</f>
        <v>102ZKW2</v>
      </c>
      <c r="J153" s="145" t="str">
        <f>IF(SP_SUL!I157="","*",SP_SUL!I157)</f>
        <v>ZEV</v>
      </c>
      <c r="K153" s="139" t="str">
        <f>IF(SP_SUL!M157="","*",SP_SUL!M157)</f>
        <v>ZKW-ZEV</v>
      </c>
      <c r="L153" s="139" t="str">
        <f>IF(SP_SUL!N157="","*",SP_SUL!N157)</f>
        <v>ZKWZEV</v>
      </c>
      <c r="M153" s="140">
        <f>IF(SP_SUL!J157="","*",SP_SUL!J157)</f>
        <v>55</v>
      </c>
      <c r="N153" s="144">
        <f>IF(SP_SUL!K157="","*",SP_SUL!K157)</f>
        <v>102</v>
      </c>
      <c r="O153" s="144" t="str">
        <f>IF(SP_SUL!L157="","*",SP_SUL!L157)</f>
        <v>-</v>
      </c>
      <c r="P153" s="143">
        <f>IF(SP_SUL!O157="","*",SP_SUL!O157)</f>
        <v>0.33333333333333331</v>
      </c>
      <c r="Q153" s="143">
        <f>IF(SP_SUL!P157="","*",SP_SUL!P157)</f>
        <v>4.1666666666666664E-2</v>
      </c>
      <c r="R153" s="145" t="str">
        <f>IF(SP_SUL!Q157="","*",CONCATENATE(SP_SUL!Q157," ",SP_SUL!R157))</f>
        <v>1 BINÁRIO</v>
      </c>
      <c r="S153" s="145" t="str">
        <f>IF(SP_SUL!V157="","*",SP_SUL!V157)</f>
        <v>Felipe</v>
      </c>
      <c r="T153" s="145" t="str">
        <f>IF(SP_SUL!W157="","*",SP_SUL!W157)</f>
        <v>Deslocamento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Oportunidade</v>
      </c>
      <c r="C154" s="146" t="str">
        <f>IF(SP_SUL!Z158="","*",SP_SUL!Z158)</f>
        <v>*</v>
      </c>
      <c r="D154" s="139" t="str">
        <f>IF(SP_SUL!S158="","*",SP_SUL!S158)</f>
        <v>SP SUL</v>
      </c>
      <c r="E154" s="139" t="str">
        <f>IF(SP_SUL!T158="","*",SP_SUL!T158)</f>
        <v>ZKE-ZEV</v>
      </c>
      <c r="F154" s="145">
        <f>IF(SP_SUL!B158="","*",SP_SUL!B158)</f>
        <v>46086</v>
      </c>
      <c r="G154" s="145" t="str">
        <f>IF(SP_SUL!D158="","*",SP_SUL!D158)</f>
        <v>W60</v>
      </c>
      <c r="H154" s="145" t="str">
        <f>IF(SP_SUL!F158="","*",SP_SUL!F158)</f>
        <v>PDM - DESCARGA - DORMENTE</v>
      </c>
      <c r="I154" s="145" t="str">
        <f>IF(SP_SUL!H158="","*",SP_SUL!H158)</f>
        <v>ZEM1302</v>
      </c>
      <c r="J154" s="145" t="str">
        <f>IF(SP_SUL!I158="","*",SP_SUL!I158)</f>
        <v>ZEM1303</v>
      </c>
      <c r="K154" s="139" t="str">
        <f>IF(SP_SUL!M158="","*",SP_SUL!M158)</f>
        <v>ZYQ-ZEM</v>
      </c>
      <c r="L154" s="139" t="str">
        <f>IF(SP_SUL!N158="","*",SP_SUL!N158)</f>
        <v>130ZYQ2</v>
      </c>
      <c r="M154" s="140">
        <f>IF(SP_SUL!J158="","*",SP_SUL!J158)</f>
        <v>55</v>
      </c>
      <c r="N154" s="144">
        <f>IF(SP_SUL!K158="","*",SP_SUL!K158)</f>
        <v>129</v>
      </c>
      <c r="O154" s="144" t="str">
        <f>IF(SP_SUL!L158="","*",SP_SUL!L158)</f>
        <v>-</v>
      </c>
      <c r="P154" s="143">
        <f>IF(SP_SUL!O158="","*",SP_SUL!O158)</f>
        <v>0.33333333333333331</v>
      </c>
      <c r="Q154" s="143">
        <f>IF(SP_SUL!P158="","*",SP_SUL!P158)</f>
        <v>4.1666666666666664E-2</v>
      </c>
      <c r="R154" s="145" t="str">
        <f>IF(SP_SUL!Q158="","*",CONCATENATE(SP_SUL!Q158," ",SP_SUL!R158))</f>
        <v>300 Nº DE DORMENTES</v>
      </c>
      <c r="S154" s="145" t="str">
        <f>IF(SP_SUL!V158="","*",SP_SUL!V158)</f>
        <v>Felipe</v>
      </c>
      <c r="T154" s="145" t="str">
        <f>IF(SP_SUL!W158="","*",SP_SUL!W158)</f>
        <v>Descarga de dormentes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0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Oportunidade</v>
      </c>
      <c r="C155" s="146" t="str">
        <f>IF(SP_SUL!Z159="","*",SP_SUL!Z159)</f>
        <v>*</v>
      </c>
      <c r="D155" s="139" t="str">
        <f>IF(SP_SUL!S159="","*",SP_SUL!S159)</f>
        <v>SP SUL</v>
      </c>
      <c r="E155" s="139" t="str">
        <f>IF(SP_SUL!T159="","*",SP_SUL!T159)</f>
        <v>ZKE-ZEV</v>
      </c>
      <c r="F155" s="145">
        <f>IF(SP_SUL!B159="","*",SP_SUL!B159)</f>
        <v>46086</v>
      </c>
      <c r="G155" s="145" t="str">
        <f>IF(SP_SUL!D159="","*",SP_SUL!D159)</f>
        <v>EDSON (TP-780)</v>
      </c>
      <c r="H155" s="145" t="str">
        <f>IF(SP_SUL!F159="","*",SP_SUL!F159)</f>
        <v>PDM - SUBSTITUIÇÃO - DORMENTE</v>
      </c>
      <c r="I155" s="145" t="str">
        <f>IF(SP_SUL!H159="","*",SP_SUL!H159)</f>
        <v>-</v>
      </c>
      <c r="J155" s="145" t="str">
        <f>IF(SP_SUL!I159="","*",SP_SUL!I159)</f>
        <v>-</v>
      </c>
      <c r="K155" s="139" t="str">
        <f>IF(SP_SUL!M159="","*",SP_SUL!M159)</f>
        <v>ZYQ-ZEM</v>
      </c>
      <c r="L155" s="139" t="str">
        <f>IF(SP_SUL!N159="","*",SP_SUL!N159)</f>
        <v>130ZYQ2</v>
      </c>
      <c r="M155" s="140">
        <f>IF(SP_SUL!J159="","*",SP_SUL!J159)</f>
        <v>55</v>
      </c>
      <c r="N155" s="144">
        <f>IF(SP_SUL!K159="","*",SP_SUL!K159)</f>
        <v>129.97999999999999</v>
      </c>
      <c r="O155" s="144" t="str">
        <f>IF(SP_SUL!L159="","*",SP_SUL!L159)</f>
        <v>-</v>
      </c>
      <c r="P155" s="143">
        <f>IF(SP_SUL!O159="","*",SP_SUL!O159)</f>
        <v>0.375</v>
      </c>
      <c r="Q155" s="143">
        <f>IF(SP_SUL!P159="","*",SP_SUL!P159)</f>
        <v>8.3333333333333329E-2</v>
      </c>
      <c r="R155" s="145" t="str">
        <f>IF(SP_SUL!Q159="","*",CONCATENATE(SP_SUL!Q159," ",SP_SUL!R159))</f>
        <v>30 Nº DE DORMENTES</v>
      </c>
      <c r="S155" s="145" t="str">
        <f>IF(SP_SUL!V159="","*",SP_SUL!V159)</f>
        <v>Felipe</v>
      </c>
      <c r="T155" s="145" t="str">
        <f>IF(SP_SUL!W159="","*",SP_SUL!W159)</f>
        <v>Substituição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Oportunidade</v>
      </c>
      <c r="C156" s="146" t="str">
        <f>IF(SP_SUL!Z160="","*",SP_SUL!Z160)</f>
        <v>*</v>
      </c>
      <c r="D156" s="139" t="str">
        <f>IF(SP_SUL!S160="","*",SP_SUL!S160)</f>
        <v>SP SUL</v>
      </c>
      <c r="E156" s="139" t="str">
        <f>IF(SP_SUL!T160="","*",SP_SUL!T160)</f>
        <v>ZKE-ZEV</v>
      </c>
      <c r="F156" s="145">
        <f>IF(SP_SUL!B160="","*",SP_SUL!B160)</f>
        <v>46086</v>
      </c>
      <c r="G156" s="145" t="str">
        <f>IF(SP_SUL!D160="","*",SP_SUL!D160)</f>
        <v>EDSON (TP-719)</v>
      </c>
      <c r="H156" s="145" t="str">
        <f>IF(SP_SUL!F160="","*",SP_SUL!F160)</f>
        <v>PDM - SUBSTITUIÇÃO - DORMENTE</v>
      </c>
      <c r="I156" s="145" t="str">
        <f>IF(SP_SUL!H160="","*",SP_SUL!H160)</f>
        <v>-</v>
      </c>
      <c r="J156" s="145" t="str">
        <f>IF(SP_SUL!I160="","*",SP_SUL!I160)</f>
        <v>*</v>
      </c>
      <c r="K156" s="139" t="str">
        <f>IF(SP_SUL!M160="","*",SP_SUL!M160)</f>
        <v>ZYQ-ZEM</v>
      </c>
      <c r="L156" s="139" t="str">
        <f>IF(SP_SUL!N160="","*",SP_SUL!N160)</f>
        <v>130ZYQ2</v>
      </c>
      <c r="M156" s="140">
        <f>IF(SP_SUL!J160="","*",SP_SUL!J160)</f>
        <v>55</v>
      </c>
      <c r="N156" s="144">
        <f>IF(SP_SUL!K160="","*",SP_SUL!K160)</f>
        <v>129.97999999999999</v>
      </c>
      <c r="O156" s="144" t="str">
        <f>IF(SP_SUL!L160="","*",SP_SUL!L160)</f>
        <v>-</v>
      </c>
      <c r="P156" s="143">
        <f>IF(SP_SUL!O160="","*",SP_SUL!O160)</f>
        <v>0.375</v>
      </c>
      <c r="Q156" s="143">
        <f>IF(SP_SUL!P160="","*",SP_SUL!P160)</f>
        <v>8.3333333333333329E-2</v>
      </c>
      <c r="R156" s="145" t="str">
        <f>IF(SP_SUL!Q160="","*",CONCATENATE(SP_SUL!Q160," ",SP_SUL!R160))</f>
        <v>30 Nº DE DORMENTES</v>
      </c>
      <c r="S156" s="145" t="str">
        <f>IF(SP_SUL!V160="","*",SP_SUL!V160)</f>
        <v>Felipe</v>
      </c>
      <c r="T156" s="145" t="str">
        <f>IF(SP_SUL!W160="","*",SP_SUL!W160)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Oportunidade</v>
      </c>
      <c r="C157" s="146" t="str">
        <f>IF(SP_SUL!Z161="","*",SP_SUL!Z161)</f>
        <v>*</v>
      </c>
      <c r="D157" s="139" t="str">
        <f>IF(SP_SUL!S161="","*",SP_SUL!S161)</f>
        <v>SP SUL</v>
      </c>
      <c r="E157" s="139" t="str">
        <f>IF(SP_SUL!T161="","*",SP_SUL!T161)</f>
        <v>ZKE-ZEV</v>
      </c>
      <c r="F157" s="145">
        <f>IF(SP_SUL!B161="","*",SP_SUL!B161)</f>
        <v>46086</v>
      </c>
      <c r="G157" s="145" t="str">
        <f>IF(SP_SUL!D161="","*",SP_SUL!D161)</f>
        <v>V89</v>
      </c>
      <c r="H157" s="145" t="str">
        <f>IF(SP_SUL!F161="","*",SP_SUL!F161)</f>
        <v>MECANIZAÇÃO - SOCADORA</v>
      </c>
      <c r="I157" s="145" t="str">
        <f>IF(SP_SUL!H161="","*",SP_SUL!H161)</f>
        <v>ZEM1301</v>
      </c>
      <c r="J157" s="145" t="str">
        <f>IF(SP_SUL!I161="","*",SP_SUL!I161)</f>
        <v>ZEM1301</v>
      </c>
      <c r="K157" s="139" t="str">
        <f>IF(SP_SUL!M161="","*",SP_SUL!M161)</f>
        <v>ZYQ-ZEM</v>
      </c>
      <c r="L157" s="139" t="str">
        <f>IF(SP_SUL!N161="","*",SP_SUL!N161)</f>
        <v>ZEM1302</v>
      </c>
      <c r="M157" s="140">
        <f>IF(SP_SUL!J161="","*",SP_SUL!J161)</f>
        <v>55</v>
      </c>
      <c r="N157" s="144">
        <f>IF(SP_SUL!K161="","*",SP_SUL!K161)</f>
        <v>134</v>
      </c>
      <c r="O157" s="144">
        <f>IF(SP_SUL!L161="","*",SP_SUL!L161)</f>
        <v>135</v>
      </c>
      <c r="P157" s="143">
        <f>IF(SP_SUL!O161="","*",SP_SUL!O161)</f>
        <v>0.375</v>
      </c>
      <c r="Q157" s="143">
        <f>IF(SP_SUL!P161="","*",SP_SUL!P161)</f>
        <v>8.3333333333333329E-2</v>
      </c>
      <c r="R157" s="145" t="str">
        <f>IF(SP_SUL!Q161="","*",CONCATENATE(SP_SUL!Q161," ",SP_SUL!R161))</f>
        <v>480 M</v>
      </c>
      <c r="S157" s="145" t="str">
        <f>IF(SP_SUL!V161="","*",SP_SUL!V161)</f>
        <v>Antonioni</v>
      </c>
      <c r="T157" s="145" t="str">
        <f>IF(SP_SUL!W161="","*",SP_SUL!W161)</f>
        <v>Socaria mecanizada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Oportunidade</v>
      </c>
      <c r="C158" s="146" t="str">
        <f>IF(SP_SUL!Z162="","*",SP_SUL!Z162)</f>
        <v>*</v>
      </c>
      <c r="D158" s="139" t="str">
        <f>IF(SP_SUL!S162="","*",SP_SUL!S162)</f>
        <v>SP SUL</v>
      </c>
      <c r="E158" s="139" t="str">
        <f>IF(SP_SUL!T162="","*",SP_SUL!T162)</f>
        <v>ZKE-ZEV</v>
      </c>
      <c r="F158" s="145">
        <f>IF(SP_SUL!B162="","*",SP_SUL!B162)</f>
        <v>46086</v>
      </c>
      <c r="G158" s="145" t="str">
        <f>IF(SP_SUL!D162="","*",SP_SUL!D162)</f>
        <v>CLEBISON (TP-728)</v>
      </c>
      <c r="H158" s="145" t="str">
        <f>IF(SP_SUL!F162="","*",SP_SUL!F162)</f>
        <v>PDM - SOLDA</v>
      </c>
      <c r="I158" s="145" t="str">
        <f>IF(SP_SUL!H162="","*",SP_SUL!H162)</f>
        <v>-</v>
      </c>
      <c r="J158" s="145" t="str">
        <f>IF(SP_SUL!I162="","*",SP_SUL!I162)</f>
        <v>-</v>
      </c>
      <c r="K158" s="139" t="str">
        <f>IF(SP_SUL!M162="","*",SP_SUL!M162)</f>
        <v>ZYQ-ZEM</v>
      </c>
      <c r="L158" s="139" t="str">
        <f>IF(SP_SUL!N162="","*",SP_SUL!N162)</f>
        <v>ZEM2</v>
      </c>
      <c r="M158" s="140">
        <f>IF(SP_SUL!J162="","*",SP_SUL!J162)</f>
        <v>55</v>
      </c>
      <c r="N158" s="144">
        <f>IF(SP_SUL!K162="","*",SP_SUL!K162)</f>
        <v>134.47999999999999</v>
      </c>
      <c r="O158" s="144">
        <f>IF(SP_SUL!L162="","*",SP_SUL!L162)</f>
        <v>135.155</v>
      </c>
      <c r="P158" s="143">
        <f>IF(SP_SUL!O162="","*",SP_SUL!O162)</f>
        <v>0.375</v>
      </c>
      <c r="Q158" s="143">
        <f>IF(SP_SUL!P162="","*",SP_SUL!P162)</f>
        <v>6.25E-2</v>
      </c>
      <c r="R158" s="145" t="str">
        <f>IF(SP_SUL!Q162="","*",CONCATENATE(SP_SUL!Q162," ",SP_SUL!R162))</f>
        <v>1 Nº DE SOLDA</v>
      </c>
      <c r="S158" s="145" t="str">
        <f>IF(SP_SUL!V162="","*",SP_SUL!V162)</f>
        <v>Felipe</v>
      </c>
      <c r="T158" s="145" t="str">
        <f>IF(SP_SUL!W162="","*",SP_SUL!W162)</f>
        <v xml:space="preserve">Execução de solda - Condicionado a temperatura 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Oportunidade</v>
      </c>
      <c r="C159" s="146" t="str">
        <f>IF(SP_SUL!Z163="","*",SP_SUL!Z163)</f>
        <v>*</v>
      </c>
      <c r="D159" s="139" t="str">
        <f>IF(SP_SUL!S163="","*",SP_SUL!S163)</f>
        <v>SP SUL</v>
      </c>
      <c r="E159" s="139" t="str">
        <f>IF(SP_SUL!T163="","*",SP_SUL!T163)</f>
        <v>ZKE-ZEV</v>
      </c>
      <c r="F159" s="145">
        <f>IF(SP_SUL!B163="","*",SP_SUL!B163)</f>
        <v>46086</v>
      </c>
      <c r="G159" s="145" t="str">
        <f>IF(SP_SUL!D163="","*",SP_SUL!D163)</f>
        <v>ISMAEL(TP-726)</v>
      </c>
      <c r="H159" s="145" t="str">
        <f>IF(SP_SUL!F163="","*",SP_SUL!F163)</f>
        <v>PDM - SOLDA</v>
      </c>
      <c r="I159" s="145" t="str">
        <f>IF(SP_SUL!H163="","*",SP_SUL!H163)</f>
        <v>-</v>
      </c>
      <c r="J159" s="145" t="str">
        <f>IF(SP_SUL!I163="","*",SP_SUL!I163)</f>
        <v>-</v>
      </c>
      <c r="K159" s="139" t="str">
        <f>IF(SP_SUL!M163="","*",SP_SUL!M163)</f>
        <v>ZYQ-ZEM</v>
      </c>
      <c r="L159" s="139" t="str">
        <f>IF(SP_SUL!N163="","*",SP_SUL!N163)</f>
        <v>ZEM2</v>
      </c>
      <c r="M159" s="140">
        <f>IF(SP_SUL!J163="","*",SP_SUL!J163)</f>
        <v>55</v>
      </c>
      <c r="N159" s="144">
        <f>IF(SP_SUL!K163="","*",SP_SUL!K163)</f>
        <v>134.47999999999999</v>
      </c>
      <c r="O159" s="144">
        <f>IF(SP_SUL!L163="","*",SP_SUL!L163)</f>
        <v>135.155</v>
      </c>
      <c r="P159" s="143">
        <f>IF(SP_SUL!O163="","*",SP_SUL!O163)</f>
        <v>0.375</v>
      </c>
      <c r="Q159" s="143">
        <f>IF(SP_SUL!P163="","*",SP_SUL!P163)</f>
        <v>6.25E-2</v>
      </c>
      <c r="R159" s="145" t="str">
        <f>IF(SP_SUL!Q163="","*",CONCATENATE(SP_SUL!Q163," ",SP_SUL!R163))</f>
        <v>1 Nº DE SOLDA</v>
      </c>
      <c r="S159" s="145" t="str">
        <f>IF(SP_SUL!V163="","*",SP_SUL!V163)</f>
        <v>Felipe</v>
      </c>
      <c r="T159" s="145" t="str">
        <f>IF(SP_SUL!W163="","*",SP_SUL!W163)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Oportunidade</v>
      </c>
      <c r="C161" s="146" t="str">
        <f>IF(SP_SUL!Z165="","*",SP_SUL!Z165)</f>
        <v>*</v>
      </c>
      <c r="D161" s="139" t="str">
        <f>IF(SP_SUL!S165="","*",SP_SUL!S165)</f>
        <v>SP SUL</v>
      </c>
      <c r="E161" s="139" t="str">
        <f>IF(SP_SUL!T165="","*",SP_SUL!T165)</f>
        <v>ZKE-ZEV</v>
      </c>
      <c r="F161" s="145">
        <f>IF(SP_SUL!B165="","*",SP_SUL!B165)</f>
        <v>46086</v>
      </c>
      <c r="G161" s="145" t="str">
        <f>IF(SP_SUL!D165="","*",SP_SUL!D165)</f>
        <v>ADENISON (TP-810)</v>
      </c>
      <c r="H161" s="145" t="str">
        <f>IF(SP_SUL!F165="","*",SP_SUL!F165)</f>
        <v>MODERNIZAÇÃO - SOLDA</v>
      </c>
      <c r="I161" s="145" t="str">
        <f>IF(SP_SUL!H165="","*",SP_SUL!H165)</f>
        <v>-</v>
      </c>
      <c r="J161" s="145" t="str">
        <f>IF(SP_SUL!I165="","*",SP_SUL!I165)</f>
        <v>-</v>
      </c>
      <c r="K161" s="139" t="str">
        <f>IF(SP_SUL!M165="","*",SP_SUL!M165)</f>
        <v>ZEJ-ZEV</v>
      </c>
      <c r="L161" s="139">
        <f>IF(SP_SUL!N165="","*",SP_SUL!N165)</f>
        <v>1561551</v>
      </c>
      <c r="M161" s="140">
        <f>IF(SP_SUL!J165="","*",SP_SUL!J165)</f>
        <v>48</v>
      </c>
      <c r="N161" s="144">
        <f>IF(SP_SUL!K165="","*",SP_SUL!K165)</f>
        <v>155.12</v>
      </c>
      <c r="O161" s="144" t="str">
        <f>IF(SP_SUL!L165="","*",SP_SUL!L165)</f>
        <v>-</v>
      </c>
      <c r="P161" s="143">
        <f>IF(SP_SUL!O165="","*",SP_SUL!O165)</f>
        <v>0.375</v>
      </c>
      <c r="Q161" s="143">
        <f>IF(SP_SUL!P165="","*",SP_SUL!P165)</f>
        <v>6.25E-2</v>
      </c>
      <c r="R161" s="145" t="str">
        <f>IF(SP_SUL!Q165="","*",CONCATENATE(SP_SUL!Q165," ",SP_SUL!R165))</f>
        <v>1 Nº DE SOLDA</v>
      </c>
      <c r="S161" s="145" t="str">
        <f>IF(SP_SUL!V165="","*",SP_SUL!V165)</f>
        <v xml:space="preserve">Alisson </v>
      </c>
      <c r="T161" s="145" t="str">
        <f>IF(SP_SUL!W165="","*",SP_SUL!W165)</f>
        <v>Deslocamento da VIA2 para VIA1 projeito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0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Oportunidade</v>
      </c>
      <c r="C162" s="146" t="str">
        <f>IF(SP_SUL!Z166="","*",SP_SUL!Z166)</f>
        <v>*</v>
      </c>
      <c r="D162" s="139" t="str">
        <f>IF(SP_SUL!S166="","*",SP_SUL!S166)</f>
        <v>SP SUL</v>
      </c>
      <c r="E162" s="139" t="str">
        <f>IF(SP_SUL!T166="","*",SP_SUL!T166)</f>
        <v>ZKE-ZEV</v>
      </c>
      <c r="F162" s="145">
        <f>IF(SP_SUL!B166="","*",SP_SUL!B166)</f>
        <v>46086</v>
      </c>
      <c r="G162" s="145" t="str">
        <f>IF(SP_SUL!D166="","*",SP_SUL!D166)</f>
        <v>CAIQUE (TMA-677)</v>
      </c>
      <c r="H162" s="145" t="str">
        <f>IF(SP_SUL!F166="","*",SP_SUL!F166)</f>
        <v>MODERNIZAÇÃO - SOLDA</v>
      </c>
      <c r="I162" s="145" t="str">
        <f>IF(SP_SUL!H166="","*",SP_SUL!H166)</f>
        <v>-</v>
      </c>
      <c r="J162" s="145" t="str">
        <f>IF(SP_SUL!I166="","*",SP_SUL!I166)</f>
        <v>-</v>
      </c>
      <c r="K162" s="139" t="str">
        <f>IF(SP_SUL!M166="","*",SP_SUL!M166)</f>
        <v>ZEJ-ZEV</v>
      </c>
      <c r="L162" s="139">
        <f>IF(SP_SUL!N166="","*",SP_SUL!N166)</f>
        <v>1571561</v>
      </c>
      <c r="M162" s="140">
        <f>IF(SP_SUL!J166="","*",SP_SUL!J166)</f>
        <v>48</v>
      </c>
      <c r="N162" s="144">
        <f>IF(SP_SUL!K166="","*",SP_SUL!K166)</f>
        <v>156.005</v>
      </c>
      <c r="O162" s="144" t="str">
        <f>IF(SP_SUL!L166="","*",SP_SUL!L166)</f>
        <v>-</v>
      </c>
      <c r="P162" s="143">
        <f>IF(SP_SUL!O166="","*",SP_SUL!O166)</f>
        <v>0.375</v>
      </c>
      <c r="Q162" s="143">
        <f>IF(SP_SUL!P166="","*",SP_SUL!P166)</f>
        <v>6.25E-2</v>
      </c>
      <c r="R162" s="145" t="str">
        <f>IF(SP_SUL!Q166="","*",CONCATENATE(SP_SUL!Q166," ",SP_SUL!R166))</f>
        <v>1 Nº DE SOLDA</v>
      </c>
      <c r="S162" s="145" t="str">
        <f>IF(SP_SUL!V166="","*",SP_SUL!V166)</f>
        <v xml:space="preserve">Alisson </v>
      </c>
      <c r="T162" s="145" t="str">
        <f>IF(SP_SUL!W166="","*",SP_SUL!W166)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Oportunidade</v>
      </c>
      <c r="C163" s="146" t="str">
        <f>IF(SP_SUL!Z167="","*",SP_SUL!Z167)</f>
        <v>*</v>
      </c>
      <c r="D163" s="139" t="str">
        <f>IF(SP_SUL!S167="","*",SP_SUL!S167)</f>
        <v>SP SUL</v>
      </c>
      <c r="E163" s="139" t="str">
        <f>IF(SP_SUL!T167="","*",SP_SUL!T167)</f>
        <v>ZKE-ZEV</v>
      </c>
      <c r="F163" s="145">
        <f>IF(SP_SUL!B167="","*",SP_SUL!B167)</f>
        <v>46086</v>
      </c>
      <c r="G163" s="145" t="str">
        <f>IF(SP_SUL!D167="","*",SP_SUL!D167)</f>
        <v>MATEUS (TP-809)</v>
      </c>
      <c r="H163" s="145" t="str">
        <f>IF(SP_SUL!F167="","*",SP_SUL!F167)</f>
        <v>MODERNIZAÇÃO - SOLDA</v>
      </c>
      <c r="I163" s="145" t="str">
        <f>IF(SP_SUL!H167="","*",SP_SUL!H167)</f>
        <v>-</v>
      </c>
      <c r="J163" s="145" t="str">
        <f>IF(SP_SUL!I167="","*",SP_SUL!I167)</f>
        <v>-</v>
      </c>
      <c r="K163" s="139" t="str">
        <f>IF(SP_SUL!M167="","*",SP_SUL!M167)</f>
        <v>ZEJ-ZEV</v>
      </c>
      <c r="L163" s="139">
        <f>IF(SP_SUL!N167="","*",SP_SUL!N167)</f>
        <v>1571561</v>
      </c>
      <c r="M163" s="140">
        <f>IF(SP_SUL!J167="","*",SP_SUL!J167)</f>
        <v>48</v>
      </c>
      <c r="N163" s="144">
        <f>IF(SP_SUL!K167="","*",SP_SUL!K167)</f>
        <v>156.33199999999999</v>
      </c>
      <c r="O163" s="144" t="str">
        <f>IF(SP_SUL!L167="","*",SP_SUL!L167)</f>
        <v>-</v>
      </c>
      <c r="P163" s="143">
        <f>IF(SP_SUL!O167="","*",SP_SUL!O167)</f>
        <v>0.375</v>
      </c>
      <c r="Q163" s="143">
        <f>IF(SP_SUL!P167="","*",SP_SUL!P167)</f>
        <v>6.25E-2</v>
      </c>
      <c r="R163" s="145" t="str">
        <f>IF(SP_SUL!Q167="","*",CONCATENATE(SP_SUL!Q167," ",SP_SUL!R167))</f>
        <v>1 Nº DE SOLDA</v>
      </c>
      <c r="S163" s="145" t="str">
        <f>IF(SP_SUL!V167="","*",SP_SUL!V167)</f>
        <v xml:space="preserve">Alisson </v>
      </c>
      <c r="T163" s="145" t="str">
        <f>IF(SP_SUL!W167="","*",SP_SUL!W167)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Oportunidade</v>
      </c>
      <c r="C164" s="146" t="str">
        <f>IF(SP_SUL!Z168="","*",SP_SUL!Z168)</f>
        <v>*</v>
      </c>
      <c r="D164" s="139" t="str">
        <f>IF(SP_SUL!S168="","*",SP_SUL!S168)</f>
        <v>SP SUL</v>
      </c>
      <c r="E164" s="139" t="str">
        <f>IF(SP_SUL!T168="","*",SP_SUL!T168)</f>
        <v>ZKE-ZEV</v>
      </c>
      <c r="F164" s="145">
        <f>IF(SP_SUL!B168="","*",SP_SUL!B168)</f>
        <v>46086</v>
      </c>
      <c r="G164" s="145" t="str">
        <f>IF(SP_SUL!D168="","*",SP_SUL!D168)</f>
        <v>WALTER (TP-810)</v>
      </c>
      <c r="H164" s="145" t="str">
        <f>IF(SP_SUL!F168="","*",SP_SUL!F168)</f>
        <v>MODERNIZAÇÃO - SOLDA</v>
      </c>
      <c r="I164" s="145" t="str">
        <f>IF(SP_SUL!H168="","*",SP_SUL!H168)</f>
        <v>-</v>
      </c>
      <c r="J164" s="145" t="str">
        <f>IF(SP_SUL!I168="","*",SP_SUL!I168)</f>
        <v>-</v>
      </c>
      <c r="K164" s="139" t="str">
        <f>IF(SP_SUL!M168="","*",SP_SUL!M168)</f>
        <v>ZEJ-ZEV</v>
      </c>
      <c r="L164" s="139">
        <f>IF(SP_SUL!N168="","*",SP_SUL!N168)</f>
        <v>1571561</v>
      </c>
      <c r="M164" s="140">
        <f>IF(SP_SUL!J168="","*",SP_SUL!J168)</f>
        <v>48</v>
      </c>
      <c r="N164" s="144">
        <f>IF(SP_SUL!K168="","*",SP_SUL!K168)</f>
        <v>156.34399999999999</v>
      </c>
      <c r="O164" s="144" t="str">
        <f>IF(SP_SUL!L168="","*",SP_SUL!L168)</f>
        <v>-</v>
      </c>
      <c r="P164" s="143">
        <f>IF(SP_SUL!O168="","*",SP_SUL!O168)</f>
        <v>0.375</v>
      </c>
      <c r="Q164" s="143">
        <f>IF(SP_SUL!P168="","*",SP_SUL!P168)</f>
        <v>6.25E-2</v>
      </c>
      <c r="R164" s="145" t="str">
        <f>IF(SP_SUL!Q168="","*",CONCATENATE(SP_SUL!Q168," ",SP_SUL!R168))</f>
        <v>1 Nº DE SOLDA</v>
      </c>
      <c r="S164" s="145" t="str">
        <f>IF(SP_SUL!V168="","*",SP_SUL!V168)</f>
        <v xml:space="preserve">Alisson </v>
      </c>
      <c r="T164" s="145" t="str">
        <f>IF(SP_SUL!W168="","*",SP_SUL!W168)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Oportunidade</v>
      </c>
      <c r="C166" s="146" t="str">
        <f>IF(SP_SUL!Z170="","*",SP_SUL!Z170)</f>
        <v>*</v>
      </c>
      <c r="D166" s="139" t="str">
        <f>IF(SP_SUL!S170="","*",SP_SUL!S170)</f>
        <v>SP SUL</v>
      </c>
      <c r="E166" s="139" t="str">
        <f>IF(SP_SUL!T170="","*",SP_SUL!T170)</f>
        <v>ZEV-ZPT</v>
      </c>
      <c r="F166" s="145">
        <f>IF(SP_SUL!B170="","*",SP_SUL!B170)</f>
        <v>46086</v>
      </c>
      <c r="G166" s="145" t="str">
        <f>IF(SP_SUL!D170="","*",SP_SUL!D170)</f>
        <v>MODERNIZAÇÃO TURMA 2</v>
      </c>
      <c r="H166" s="145" t="str">
        <f>IF(SP_SUL!F170="","*",SP_SUL!F170)</f>
        <v>MODERNIZAÇÃO - SOLDA</v>
      </c>
      <c r="I166" s="145" t="str">
        <f>IF(SP_SUL!H170="","*",SP_SUL!H170)</f>
        <v>ZXWK792</v>
      </c>
      <c r="J166" s="145" t="str">
        <f>IF(SP_SUL!I170="","*",SP_SUL!I170)</f>
        <v>-</v>
      </c>
      <c r="K166" s="139" t="str">
        <f>IF(SP_SUL!M170="","*",SP_SUL!M170)</f>
        <v>ZXW-ZEZ</v>
      </c>
      <c r="L166" s="139" t="str">
        <f>IF(SP_SUL!N170="","*",SP_SUL!N170)</f>
        <v>ZXWK792</v>
      </c>
      <c r="M166" s="140">
        <f>IF(SP_SUL!J170="","*",SP_SUL!J170)</f>
        <v>92</v>
      </c>
      <c r="N166" s="144">
        <f>IF(SP_SUL!K170="","*",SP_SUL!K170)</f>
        <v>78.78</v>
      </c>
      <c r="O166" s="144" t="str">
        <f>IF(SP_SUL!L170="","*",SP_SUL!L170)</f>
        <v>-</v>
      </c>
      <c r="P166" s="143">
        <f>IF(SP_SUL!O170="","*",SP_SUL!O170)</f>
        <v>0.32291666666666669</v>
      </c>
      <c r="Q166" s="143">
        <f>IF(SP_SUL!P170="","*",SP_SUL!P170)</f>
        <v>6.25E-2</v>
      </c>
      <c r="R166" s="145" t="str">
        <f>IF(SP_SUL!Q170="","*",CONCATENATE(SP_SUL!Q170," ",SP_SUL!R170))</f>
        <v>1 Nº DE SOLDA</v>
      </c>
      <c r="S166" s="145" t="str">
        <f>IF(SP_SUL!V170="","*",SP_SUL!V170)</f>
        <v>Augusto</v>
      </c>
      <c r="T166" s="145" t="str">
        <f>IF(SP_SUL!W170="","*",SP_SUL!W170)</f>
        <v xml:space="preserve">Execução de solda - Condicionado a temperatura </v>
      </c>
      <c r="U166" s="137">
        <f ca="1">_xlfn.XLOOKUP(G166&amp;$U$2,BS_CONTROLE[CHAVE],BS_CONTROLE[Quantidade_11],"-")</f>
        <v>2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Oportunidade</v>
      </c>
      <c r="C168" s="146" t="str">
        <f>IF(SP_SUL!Z172="","*",SP_SUL!Z172)</f>
        <v>*</v>
      </c>
      <c r="D168" s="139" t="str">
        <f>IF(SP_SUL!S172="","*",SP_SUL!S172)</f>
        <v>SP SUL</v>
      </c>
      <c r="E168" s="139" t="str">
        <f>IF(SP_SUL!T172="","*",SP_SUL!T172)</f>
        <v>ZEV-ZPT</v>
      </c>
      <c r="F168" s="145">
        <f>IF(SP_SUL!B172="","*",SP_SUL!B172)</f>
        <v>46086</v>
      </c>
      <c r="G168" s="145" t="str">
        <f>IF(SP_SUL!D172="","*",SP_SUL!D172)</f>
        <v>RAFAEL (TP-695)</v>
      </c>
      <c r="H168" s="145" t="str">
        <f>IF(SP_SUL!F172="","*",SP_SUL!F172)</f>
        <v>PDM - AMV - JACARÉ</v>
      </c>
      <c r="I168" s="145" t="str">
        <f>IF(SP_SUL!H172="","*",SP_SUL!H172)</f>
        <v>-</v>
      </c>
      <c r="J168" s="145" t="str">
        <f>IF(SP_SUL!I172="","*",SP_SUL!I172)</f>
        <v>-</v>
      </c>
      <c r="K168" s="139" t="str">
        <f>IF(SP_SUL!M172="","*",SP_SUL!M172)</f>
        <v>ZEV</v>
      </c>
      <c r="L168" s="139" t="str">
        <f>IF(SP_SUL!N172="","*",SP_SUL!N172)</f>
        <v>K67ZEV1</v>
      </c>
      <c r="M168" s="140">
        <f>IF(SP_SUL!J172="","*",SP_SUL!J172)</f>
        <v>54</v>
      </c>
      <c r="N168" s="144">
        <f>IF(SP_SUL!K172="","*",SP_SUL!K172)</f>
        <v>66.3</v>
      </c>
      <c r="O168" s="144" t="str">
        <f>IF(SP_SUL!L172="","*",SP_SUL!L172)</f>
        <v>-</v>
      </c>
      <c r="P168" s="143">
        <f>IF(SP_SUL!O172="","*",SP_SUL!O172)</f>
        <v>0.45833333333333331</v>
      </c>
      <c r="Q168" s="143">
        <f>IF(SP_SUL!P172="","*",SP_SUL!P172)</f>
        <v>6.25E-2</v>
      </c>
      <c r="R168" s="145" t="str">
        <f>IF(SP_SUL!Q172="","*",CONCATENATE(SP_SUL!Q172," ",SP_SUL!R172))</f>
        <v>1 Nº DE PEÇAS</v>
      </c>
      <c r="S168" s="145" t="str">
        <f>IF(SP_SUL!V172="","*",SP_SUL!V172)</f>
        <v>Moises</v>
      </c>
      <c r="T168" s="145" t="str">
        <f>IF(SP_SUL!W172="","*",SP_SUL!W172)</f>
        <v>PDM - Substituição de jacaré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Oportunidade</v>
      </c>
      <c r="C169" s="146" t="str">
        <f>IF(SP_SUL!Z173="","*",SP_SUL!Z173)</f>
        <v>*</v>
      </c>
      <c r="D169" s="139" t="str">
        <f>IF(SP_SUL!S173="","*",SP_SUL!S173)</f>
        <v>SP SUL</v>
      </c>
      <c r="E169" s="139" t="str">
        <f>IF(SP_SUL!T173="","*",SP_SUL!T173)</f>
        <v>ZEV-ZPT</v>
      </c>
      <c r="F169" s="145">
        <f>IF(SP_SUL!B173="","*",SP_SUL!B173)</f>
        <v>46086</v>
      </c>
      <c r="G169" s="145" t="str">
        <f>IF(SP_SUL!D173="","*",SP_SUL!D173)</f>
        <v>W62</v>
      </c>
      <c r="H169" s="145" t="str">
        <f>IF(SP_SUL!F173="","*",SP_SUL!F173)</f>
        <v>DESLOCAMENTO</v>
      </c>
      <c r="I169" s="145" t="str">
        <f>IF(SP_SUL!H173="","*",SP_SUL!H173)</f>
        <v>ZPT1051</v>
      </c>
      <c r="J169" s="145" t="str">
        <f>IF(SP_SUL!I173="","*",SP_SUL!I173)</f>
        <v>ZPTZDR</v>
      </c>
      <c r="K169" s="139" t="str">
        <f>IF(SP_SUL!M173="","*",SP_SUL!M173)</f>
        <v>ZXW</v>
      </c>
      <c r="L169" s="139" t="str">
        <f>IF(SP_SUL!N173="","*",SP_SUL!N173)</f>
        <v>K84ZXW2</v>
      </c>
      <c r="M169" s="140">
        <f>IF(SP_SUL!J173="","*",SP_SUL!J173)</f>
        <v>92</v>
      </c>
      <c r="N169" s="144">
        <f>IF(SP_SUL!K173="","*",SP_SUL!K173)</f>
        <v>83.7</v>
      </c>
      <c r="O169" s="144" t="str">
        <f>IF(SP_SUL!L173="","*",SP_SUL!L173)</f>
        <v>-</v>
      </c>
      <c r="P169" s="143">
        <f>IF(SP_SUL!O173="","*",SP_SUL!O173)</f>
        <v>0.32291666666666669</v>
      </c>
      <c r="Q169" s="143">
        <f>IF(SP_SUL!P173="","*",SP_SUL!P173)</f>
        <v>4.1666666666666664E-2</v>
      </c>
      <c r="R169" s="145" t="str">
        <f>IF(SP_SUL!Q173="","*",CONCATENATE(SP_SUL!Q173," ",SP_SUL!R173))</f>
        <v>1 BINÁRIO</v>
      </c>
      <c r="S169" s="145" t="str">
        <f>IF(SP_SUL!V173="","*",SP_SUL!V173)</f>
        <v xml:space="preserve">Moises </v>
      </c>
      <c r="T169" s="145" t="str">
        <f>IF(SP_SUL!W173="","*",SP_SUL!W173)</f>
        <v xml:space="preserve">Deslocamento de turmas na serra </v>
      </c>
      <c r="U169" s="137">
        <f ca="1">_xlfn.XLOOKUP(G169&amp;$U$2,BS_CONTROLE[CHAVE],BS_CONTROLE[Quantidade_11],"-")</f>
        <v>0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Oportunidade</v>
      </c>
      <c r="C170" s="146" t="str">
        <f>IF(SP_SUL!Z174="","*",SP_SUL!Z174)</f>
        <v>*</v>
      </c>
      <c r="D170" s="139" t="str">
        <f>IF(SP_SUL!S174="","*",SP_SUL!S174)</f>
        <v>SP SUL</v>
      </c>
      <c r="E170" s="139" t="str">
        <f>IF(SP_SUL!T174="","*",SP_SUL!T174)</f>
        <v>ZEV-ZPT</v>
      </c>
      <c r="F170" s="145">
        <f>IF(SP_SUL!B174="","*",SP_SUL!B174)</f>
        <v>46086</v>
      </c>
      <c r="G170" s="145" t="str">
        <f>IF(SP_SUL!D174="","*",SP_SUL!D174)</f>
        <v>HUELTON (TP-725)</v>
      </c>
      <c r="H170" s="145" t="str">
        <f>IF(SP_SUL!F174="","*",SP_SUL!F174)</f>
        <v>PDM - SOLDA</v>
      </c>
      <c r="I170" s="145" t="str">
        <f>IF(SP_SUL!H174="","*",SP_SUL!H174)</f>
        <v>-</v>
      </c>
      <c r="J170" s="145" t="str">
        <f>IF(SP_SUL!I174="","*",SP_SUL!I174)</f>
        <v>-</v>
      </c>
      <c r="K170" s="139" t="str">
        <f>IF(SP_SUL!M174="","*",SP_SUL!M174)</f>
        <v>ZDC-ZXW</v>
      </c>
      <c r="L170" s="139" t="str">
        <f>IF(SP_SUL!N174="","*",SP_SUL!N174)</f>
        <v>K89ZES2</v>
      </c>
      <c r="M170" s="140">
        <f>IF(SP_SUL!J174="","*",SP_SUL!J174)</f>
        <v>92</v>
      </c>
      <c r="N170" s="144">
        <f>IF(SP_SUL!K174="","*",SP_SUL!K174)</f>
        <v>87.7</v>
      </c>
      <c r="O170" s="144" t="str">
        <f>IF(SP_SUL!L174="","*",SP_SUL!L174)</f>
        <v>-</v>
      </c>
      <c r="P170" s="143">
        <f>IF(SP_SUL!O174="","*",SP_SUL!O174)</f>
        <v>0.41666666666666669</v>
      </c>
      <c r="Q170" s="143">
        <f>IF(SP_SUL!P174="","*",SP_SUL!P174)</f>
        <v>6.25E-2</v>
      </c>
      <c r="R170" s="145" t="str">
        <f>IF(SP_SUL!Q174="","*",CONCATENATE(SP_SUL!Q174," ",SP_SUL!R174))</f>
        <v>1 Nº DE SOLDA</v>
      </c>
      <c r="S170" s="145" t="str">
        <f>IF(SP_SUL!V174="","*",SP_SUL!V174)</f>
        <v>Moises</v>
      </c>
      <c r="T170" s="145" t="str">
        <f>IF(SP_SUL!W174="","*",SP_SUL!W174)</f>
        <v xml:space="preserve">Execução de solda - Condicionado a temperatura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Oportunidade</v>
      </c>
      <c r="C171" s="146" t="str">
        <f>IF(SP_SUL!Z175="","*",SP_SUL!Z175)</f>
        <v>*</v>
      </c>
      <c r="D171" s="139" t="str">
        <f>IF(SP_SUL!S175="","*",SP_SUL!S175)</f>
        <v>SP SUL</v>
      </c>
      <c r="E171" s="139" t="str">
        <f>IF(SP_SUL!T175="","*",SP_SUL!T175)</f>
        <v>ZEV-ZPT</v>
      </c>
      <c r="F171" s="145">
        <f>IF(SP_SUL!B175="","*",SP_SUL!B175)</f>
        <v>46086</v>
      </c>
      <c r="G171" s="145" t="str">
        <f>IF(SP_SUL!D175="","*",SP_SUL!D175)</f>
        <v>THIAGO (TF-685)</v>
      </c>
      <c r="H171" s="145" t="str">
        <f>IF(SP_SUL!F175="","*",SP_SUL!F175)</f>
        <v>PDM - AMV - JACARÉ</v>
      </c>
      <c r="I171" s="145" t="str">
        <f>IF(SP_SUL!H175="","*",SP_SUL!H175)</f>
        <v>-</v>
      </c>
      <c r="J171" s="145" t="str">
        <f>IF(SP_SUL!I175="","*",SP_SUL!I175)</f>
        <v>-</v>
      </c>
      <c r="K171" s="139" t="str">
        <f>IF(SP_SUL!M175="","*",SP_SUL!M175)</f>
        <v>ZWU-ZDC</v>
      </c>
      <c r="L171" s="139" t="str">
        <f>IF(SP_SUL!N175="","*",SP_SUL!N175)</f>
        <v>K94ZDC2</v>
      </c>
      <c r="M171" s="140">
        <f>IF(SP_SUL!J175="","*",SP_SUL!J175)</f>
        <v>92</v>
      </c>
      <c r="N171" s="144">
        <f>IF(SP_SUL!K175="","*",SP_SUL!K175)</f>
        <v>91.98</v>
      </c>
      <c r="O171" s="144" t="str">
        <f>IF(SP_SUL!L175="","*",SP_SUL!L175)</f>
        <v>-</v>
      </c>
      <c r="P171" s="143">
        <f>IF(SP_SUL!O175="","*",SP_SUL!O175)</f>
        <v>0.45833333333333331</v>
      </c>
      <c r="Q171" s="143">
        <f>IF(SP_SUL!P175="","*",SP_SUL!P175)</f>
        <v>6.25E-2</v>
      </c>
      <c r="R171" s="145" t="str">
        <f>IF(SP_SUL!Q175="","*",CONCATENATE(SP_SUL!Q175," ",SP_SUL!R175))</f>
        <v>1 Nº DE PEÇAS</v>
      </c>
      <c r="S171" s="145" t="str">
        <f>IF(SP_SUL!V175="","*",SP_SUL!V175)</f>
        <v>Moises</v>
      </c>
      <c r="T171" s="145" t="str">
        <f>IF(SP_SUL!W175="","*",SP_SUL!W175)</f>
        <v>PDM - Substituição de jacaré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Oportunidade</v>
      </c>
      <c r="C172" s="146" t="str">
        <f>IF(SP_SUL!Z176="","*",SP_SUL!Z176)</f>
        <v>*</v>
      </c>
      <c r="D172" s="139" t="str">
        <f>IF(SP_SUL!S176="","*",SP_SUL!S176)</f>
        <v>SP SUL</v>
      </c>
      <c r="E172" s="139" t="str">
        <f>IF(SP_SUL!T176="","*",SP_SUL!T176)</f>
        <v>ZPT-ZPG</v>
      </c>
      <c r="F172" s="145">
        <f>IF(SP_SUL!B176="","*",SP_SUL!B176)</f>
        <v>46086</v>
      </c>
      <c r="G172" s="145" t="str">
        <f>IF(SP_SUL!D176="","*",SP_SUL!D176)</f>
        <v>V85</v>
      </c>
      <c r="H172" s="145" t="str">
        <f>IF(SP_SUL!F176="","*",SP_SUL!F176)</f>
        <v>MECANIZAÇÃO - SOCADORA</v>
      </c>
      <c r="I172" s="145" t="str">
        <f>IF(SP_SUL!H176="","*",SP_SUL!H176)</f>
        <v>ZDRZPT</v>
      </c>
      <c r="J172" s="145" t="str">
        <f>IF(SP_SUL!I176="","*",SP_SUL!I176)</f>
        <v>ZDRZPT</v>
      </c>
      <c r="K172" s="139" t="str">
        <f>IF(SP_SUL!M176="","*",SP_SUL!M176)</f>
        <v>ZGM-109</v>
      </c>
      <c r="L172" s="139">
        <f>IF(SP_SUL!N176="","*",SP_SUL!N176)</f>
        <v>1101092</v>
      </c>
      <c r="M172" s="140">
        <f>IF(SP_SUL!J176="","*",SP_SUL!J176)</f>
        <v>53</v>
      </c>
      <c r="N172" s="144">
        <f>IF(SP_SUL!K176="","*",SP_SUL!K176)</f>
        <v>108.8</v>
      </c>
      <c r="O172" s="144">
        <f>IF(SP_SUL!L176="","*",SP_SUL!L176)</f>
        <v>112</v>
      </c>
      <c r="P172" s="143">
        <f>IF(SP_SUL!O176="","*",SP_SUL!O176)</f>
        <v>0.39583333333333331</v>
      </c>
      <c r="Q172" s="143">
        <f>IF(SP_SUL!P176="","*",SP_SUL!P176)</f>
        <v>8.3333333333333329E-2</v>
      </c>
      <c r="R172" s="145" t="str">
        <f>IF(SP_SUL!Q176="","*",CONCATENATE(SP_SUL!Q176," ",SP_SUL!R176))</f>
        <v>480 M</v>
      </c>
      <c r="S172" s="145" t="str">
        <f>IF(SP_SUL!V176="","*",SP_SUL!V176)</f>
        <v>Antonioni</v>
      </c>
      <c r="T172" s="145" t="str">
        <f>IF(SP_SUL!W176="","*",SP_SUL!W176)</f>
        <v>Socaria mecanizada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IF(SP_SUL!Y177="","*",SP_SUL!Y177)</f>
        <v>*</v>
      </c>
      <c r="B173" s="146" t="str">
        <f>IF(SP_SUL!X177="","*",SP_SUL!X177)</f>
        <v>Oportunidade</v>
      </c>
      <c r="C173" s="146" t="str">
        <f>IF(SP_SUL!Z177="","*",SP_SUL!Z177)</f>
        <v>*</v>
      </c>
      <c r="D173" s="139" t="str">
        <f>IF(SP_SUL!S177="","*",SP_SUL!S177)</f>
        <v>SP SUL</v>
      </c>
      <c r="E173" s="139" t="str">
        <f>IF(SP_SUL!T177="","*",SP_SUL!T177)</f>
        <v>ZPT-ZPG</v>
      </c>
      <c r="F173" s="145">
        <f>IF(SP_SUL!B177="","*",SP_SUL!B177)</f>
        <v>46086</v>
      </c>
      <c r="G173" s="145" t="str">
        <f>IF(SP_SUL!D177="","*",SP_SUL!D177)</f>
        <v>EXPANSÃO TURMA 1</v>
      </c>
      <c r="H173" s="145" t="str">
        <f>IF(SP_SUL!F177="","*",SP_SUL!F177)</f>
        <v>PDM - SOLDA</v>
      </c>
      <c r="I173" s="145" t="str">
        <f>IF(SP_SUL!H177="","*",SP_SUL!H177)</f>
        <v>-</v>
      </c>
      <c r="J173" s="145" t="str">
        <f>IF(SP_SUL!I177="","*",SP_SUL!I177)</f>
        <v>-</v>
      </c>
      <c r="K173" s="139" t="str">
        <f>IF(SP_SUL!M177="","*",SP_SUL!M177)</f>
        <v>ZGM-109</v>
      </c>
      <c r="L173" s="139">
        <f>IF(SP_SUL!N177="","*",SP_SUL!N177)</f>
        <v>1111102</v>
      </c>
      <c r="M173" s="140">
        <f>IF(SP_SUL!J177="","*",SP_SUL!J177)</f>
        <v>53</v>
      </c>
      <c r="N173" s="144">
        <f>IF(SP_SUL!K177="","*",SP_SUL!K177)</f>
        <v>110.07</v>
      </c>
      <c r="O173" s="144" t="str">
        <f>IF(SP_SUL!L177="","*",SP_SUL!L177)</f>
        <v>-</v>
      </c>
      <c r="P173" s="143">
        <f>IF(SP_SUL!O177="","*",SP_SUL!O177)</f>
        <v>0.375</v>
      </c>
      <c r="Q173" s="143">
        <f>IF(SP_SUL!P177="","*",SP_SUL!P177)</f>
        <v>8.3333333333333329E-2</v>
      </c>
      <c r="R173" s="145" t="str">
        <f>IF(SP_SUL!Q177="","*",CONCATENATE(SP_SUL!Q177," ",SP_SUL!R177))</f>
        <v>1 Nº DE SOLDA</v>
      </c>
      <c r="S173" s="145" t="str">
        <f>IF(SP_SUL!V177="","*",SP_SUL!V177)</f>
        <v>Pedro</v>
      </c>
      <c r="T173" s="145" t="str">
        <f>IF(SP_SUL!W177="","*",SP_SUL!W177)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1288</v>
      </c>
      <c r="D5" s="228"/>
      <c r="E5" s="228"/>
      <c r="F5" s="228"/>
      <c r="G5" s="228"/>
      <c r="H5" s="228"/>
      <c r="I5" s="228"/>
      <c r="J5" s="229"/>
      <c r="K5" s="230" t="s">
        <v>1289</v>
      </c>
      <c r="L5" s="231"/>
      <c r="M5" s="231"/>
      <c r="N5" s="231"/>
      <c r="O5" s="232" t="s">
        <v>1290</v>
      </c>
      <c r="P5" s="233"/>
    </row>
    <row r="6" spans="1:16" s="74" customFormat="1" ht="15" customHeight="1">
      <c r="A6" s="66" t="s">
        <v>1286</v>
      </c>
      <c r="B6" s="75" t="s">
        <v>1285</v>
      </c>
      <c r="C6" s="76" t="s">
        <v>961</v>
      </c>
      <c r="D6" s="77" t="s">
        <v>962</v>
      </c>
      <c r="E6" s="76" t="s">
        <v>1291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1292</v>
      </c>
      <c r="M6" s="80" t="s">
        <v>576</v>
      </c>
      <c r="N6" s="81" t="s">
        <v>956</v>
      </c>
      <c r="O6" s="158" t="s">
        <v>999</v>
      </c>
      <c r="P6" s="133" t="s">
        <v>1293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ZPT-ZPG</v>
      </c>
      <c r="E177" s="83" t="str">
        <f>IF(SP_SUL!D177="","*",SP_SUL!D177)</f>
        <v>EXPANSÃO TURMA 1</v>
      </c>
      <c r="F177" s="83" t="str">
        <f>IF(SP_SUL!H177="","*",SP_SUL!H177)</f>
        <v>-</v>
      </c>
      <c r="G177" s="83" t="str">
        <f>IF(SP_SUL!M177="","*",SP_SUL!M177)</f>
        <v>ZGM-109</v>
      </c>
      <c r="H177" s="116">
        <f>IF(SP_SUL!K177="","*",SP_SUL!K177)</f>
        <v>110.07</v>
      </c>
      <c r="I177" s="113">
        <f>IF(SP_SUL!O177="","*",SP_SUL!O177)</f>
        <v>0.375</v>
      </c>
      <c r="J177" s="113">
        <f>IF(SP_SUL!P177="","*",SP_SUL!P177)</f>
        <v>8.3333333333333329E-2</v>
      </c>
      <c r="K177" s="83" t="str">
        <f>IF(SP_SUL!AK177="","*",SP_SUL!AK177)</f>
        <v>-</v>
      </c>
      <c r="L177" s="83" t="str">
        <f>IF(SP_SUL!AM177="","*",SP_SUL!AM177)</f>
        <v>ZGM-109</v>
      </c>
      <c r="M177" s="83">
        <f>IF(SP_SUL!AP177="","*",SP_SUL!AP177)</f>
        <v>110.07</v>
      </c>
      <c r="N177" s="83" t="str">
        <f>IF(SP_SUL!AM177="","*",SP_SUL!AM177)</f>
        <v>ZGM-109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2026-03-04T17:29:20Z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