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23" documentId="120_S{118792C3-22EF-5104-A093-F22BFE3913F3}" xr6:coauthVersionLast="47" xr6:coauthVersionMax="47" xr10:uidLastSave="{4F5BA28C-A2D3-4D71-ACE4-393829A3865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9" i="1" l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64" i="1" a="1"/>
  <c r="N164" i="1"/>
  <c r="M164" i="1" a="1"/>
  <c r="M164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<sst xmlns="http://schemas.openxmlformats.org/spreadsheetml/2006/main" count="5174" uniqueCount="1345">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</sst>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52" activePane="topRight" state="frozen"/>
      <selection pane="topRight" activeCell="F164" sqref="F1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1238</v>
      </c>
      <c r="BK138" s="18" t="s">
        <v>1239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1239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1245</v>
      </c>
      <c r="BK142" s="18" t="s">
        <v>1245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1245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1246</v>
      </c>
      <c r="BK144" s="18" t="s">
        <v>1246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1246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1247</v>
      </c>
      <c r="BK145" s="18" t="s">
        <v>1248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1249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1250</v>
      </c>
      <c r="BK146" s="18" t="s">
        <v>1250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1252</v>
      </c>
      <c r="BK147" s="18" t="s">
        <v>1252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1253</v>
      </c>
      <c r="BK149" s="18" t="s">
        <v>1253</v>
      </c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1254</v>
      </c>
      <c r="BK150" s="18" t="s">
        <v>1254</v>
      </c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1253</v>
      </c>
      <c r="BK151" s="18" t="s">
        <v>1253</v>
      </c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1255</v>
      </c>
      <c r="BK152" s="18" t="s">
        <v>1255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1256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1255</v>
      </c>
      <c r="BK153" s="18" t="s">
        <v>1255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1255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 t="s">
        <v>1257</v>
      </c>
      <c r="BK154" s="18" t="s">
        <v>1257</v>
      </c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1258</v>
      </c>
      <c r="BK155" s="18" t="s">
        <v>1258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1259</v>
      </c>
      <c r="BK156" s="18" t="s">
        <v>1259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1259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1260</v>
      </c>
      <c r="BK157" s="18" t="s">
        <v>1261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1260</v>
      </c>
      <c r="BK158" s="18" t="s">
        <v>1261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1262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1263</v>
      </c>
      <c r="BK159" s="18" t="s">
        <v>1263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1264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360</v>
      </c>
      <c r="J164" s="105">
        <v>70</v>
      </c>
      <c r="K164" s="105">
        <v>82.5</v>
      </c>
      <c r="L164" s="105">
        <v>87</v>
      </c>
      <c r="M164" s="1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64" s="15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64" s="106">
        <v>0.35416666666666669</v>
      </c>
      <c r="P164" s="106">
        <v>8.3333333333333329E-2</v>
      </c>
      <c r="Q164" s="172">
        <v>510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1050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ZAC2</v>
      </c>
      <c r="AM164" s="105" t="str">
        <f>IF(BS_CONTROLE[[#This Row],[Entre - Estações]]=0, "-", BS_CONTROLE[[#This Row],[Entre - Estações]])</f>
        <v>ZAC-ZSW</v>
      </c>
      <c r="AN164" s="105" t="str">
        <f>IF(BS_CONTROLE[[#This Row],[SB]]=0, "-", BS_CONTROLE[[#This Row],[SB]])</f>
        <v>ZACZSW</v>
      </c>
      <c r="AO164" s="105">
        <f>IF(BS_CONTROLE[[#This Row],[SUB]]=0, "-", BS_CONTROLE[[#This Row],[SUB]])</f>
        <v>70</v>
      </c>
      <c r="AP164" s="105">
        <f>BS_CONTROLE[[#This Row],[KM - Inicio]]</f>
        <v>82.5</v>
      </c>
      <c r="AQ164" s="105">
        <f>BS_CONTROLE[[#This Row],[KM - Inicio]]</f>
        <v>82.5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1265</v>
      </c>
      <c r="J167" s="105">
        <v>56</v>
      </c>
      <c r="K167" s="105">
        <v>201</v>
      </c>
      <c r="L167" s="105" t="s">
        <v>593</v>
      </c>
      <c r="M167" s="105" t="s">
        <v>1266</v>
      </c>
      <c r="N167" s="150" t="s">
        <v>1267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/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/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/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1268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1269</v>
      </c>
      <c r="X179" s="104" t="s">
        <v>416</v>
      </c>
      <c r="Y179" s="129"/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1270</v>
      </c>
      <c r="X180" s="104" t="s">
        <v>416</v>
      </c>
      <c r="Y180" s="129"/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/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/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/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/>
      <c r="Z185" s="104"/>
      <c r="AA185" s="105">
        <v>1</v>
      </c>
      <c r="AB185" s="103" t="s">
        <v>1271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1272</v>
      </c>
      <c r="X187" s="104" t="s">
        <v>421</v>
      </c>
      <c r="Y187" s="129"/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786</v>
      </c>
      <c r="G188" s="142" t="str">
        <f>IF(D188="","*",VLOOKUP(F188,BS_ATIVIDADE[],3,FALSE))</f>
        <v>OUTROS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PEÇAS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1273</v>
      </c>
      <c r="X188" s="104" t="s">
        <v>421</v>
      </c>
      <c r="Y188" s="129"/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RECOLHIMENTO DE DORMENTE</v>
      </c>
      <c r="AJ188" s="9" t="str">
        <f>IF(BS_CONTROLE[[#This Row],[Atividade]]=0, "-", BS_CONTROLE[[#This Row],[Atividade]])</f>
        <v>RECOLHIMENTO DE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PEÇAS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/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1274</v>
      </c>
      <c r="X190" s="104" t="s">
        <v>421</v>
      </c>
      <c r="Y190" s="129"/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/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1275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1276</v>
      </c>
      <c r="C4" s="160" t="s">
        <v>1277</v>
      </c>
      <c r="D4" s="160" t="s">
        <v>1278</v>
      </c>
      <c r="E4" s="160" t="s">
        <v>1279</v>
      </c>
      <c r="F4" s="160" t="s">
        <v>4</v>
      </c>
      <c r="G4" s="160" t="s">
        <v>1280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1281</v>
      </c>
      <c r="C6" s="161">
        <v>407867</v>
      </c>
      <c r="D6" s="161" t="s">
        <v>1282</v>
      </c>
      <c r="E6" s="161" t="s">
        <v>824</v>
      </c>
      <c r="F6" s="161" t="s">
        <v>1283</v>
      </c>
      <c r="G6" s="162"/>
    </row>
    <row r="7" spans="2:7">
      <c r="B7" s="161" t="s">
        <v>1284</v>
      </c>
      <c r="C7" s="161">
        <v>293644</v>
      </c>
      <c r="D7" s="161" t="s">
        <v>1285</v>
      </c>
      <c r="E7" s="161" t="s">
        <v>824</v>
      </c>
      <c r="F7" s="161" t="s">
        <v>1283</v>
      </c>
      <c r="G7" s="162"/>
    </row>
    <row r="8" spans="2:7">
      <c r="B8" s="161" t="s">
        <v>1286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1287</v>
      </c>
      <c r="C9" s="161">
        <v>256790</v>
      </c>
      <c r="D9" s="161" t="s">
        <v>1288</v>
      </c>
      <c r="E9" s="161" t="s">
        <v>825</v>
      </c>
      <c r="F9" s="161" t="s">
        <v>1289</v>
      </c>
      <c r="G9" s="162">
        <v>46357</v>
      </c>
    </row>
    <row r="10" spans="2:7">
      <c r="B10" s="161" t="s">
        <v>1290</v>
      </c>
      <c r="C10" s="161">
        <v>265193</v>
      </c>
      <c r="D10" s="161" t="s">
        <v>1291</v>
      </c>
      <c r="E10" s="161" t="s">
        <v>826</v>
      </c>
      <c r="F10" s="161" t="s">
        <v>54</v>
      </c>
      <c r="G10" s="161" t="s">
        <v>1292</v>
      </c>
    </row>
    <row r="11" spans="2:7">
      <c r="B11" s="161" t="s">
        <v>1293</v>
      </c>
      <c r="C11" s="161">
        <v>293716</v>
      </c>
      <c r="D11" s="161" t="s">
        <v>1294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1295</v>
      </c>
      <c r="C12" s="161">
        <v>257258</v>
      </c>
      <c r="D12" s="161" t="s">
        <v>1296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1297</v>
      </c>
      <c r="C13" s="161">
        <v>371147</v>
      </c>
      <c r="D13" s="161" t="s">
        <v>1298</v>
      </c>
      <c r="E13" s="161" t="s">
        <v>827</v>
      </c>
      <c r="F13" s="161" t="s">
        <v>71</v>
      </c>
      <c r="G13" s="161" t="s">
        <v>1292</v>
      </c>
    </row>
    <row r="14" spans="2:7">
      <c r="B14" s="161" t="s">
        <v>1299</v>
      </c>
      <c r="C14" s="161">
        <v>259230</v>
      </c>
      <c r="D14" s="161" t="s">
        <v>1300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1301</v>
      </c>
      <c r="C15" s="161">
        <v>370705</v>
      </c>
      <c r="D15" s="161"/>
      <c r="E15" s="161" t="s">
        <v>827</v>
      </c>
      <c r="F15" s="161" t="s">
        <v>71</v>
      </c>
      <c r="G15" s="161" t="s">
        <v>1292</v>
      </c>
    </row>
    <row r="16" spans="2:7">
      <c r="B16" s="161" t="s">
        <v>1302</v>
      </c>
      <c r="C16" s="161">
        <v>258542</v>
      </c>
      <c r="D16" s="161" t="s">
        <v>1303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1304</v>
      </c>
      <c r="C17" s="161">
        <v>257050</v>
      </c>
      <c r="D17" s="161" t="s">
        <v>1305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1306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1307</v>
      </c>
      <c r="D4" s="163" t="s">
        <v>1308</v>
      </c>
      <c r="E4" s="163" t="s">
        <v>1309</v>
      </c>
      <c r="F4" s="160" t="s">
        <v>1310</v>
      </c>
      <c r="G4" s="163" t="s">
        <v>1311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1312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1313</v>
      </c>
      <c r="G7" s="167" t="s">
        <v>1314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1312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1312</v>
      </c>
      <c r="G9" s="167"/>
    </row>
    <row r="10" spans="2:7" ht="19.5" customHeight="1">
      <c r="B10" s="167" t="s">
        <v>1315</v>
      </c>
      <c r="C10" s="167">
        <v>9038</v>
      </c>
      <c r="D10" s="168">
        <v>46049</v>
      </c>
      <c r="E10" s="167">
        <v>15098</v>
      </c>
      <c r="F10" s="169" t="s">
        <v>1316</v>
      </c>
      <c r="G10" s="167" t="s">
        <v>1317</v>
      </c>
    </row>
    <row r="11" spans="2:7" ht="19.5" customHeight="1">
      <c r="B11" s="167" t="s">
        <v>744</v>
      </c>
      <c r="C11" s="167" t="s">
        <v>1318</v>
      </c>
      <c r="D11" s="168">
        <v>46056</v>
      </c>
      <c r="E11" s="167">
        <v>9100</v>
      </c>
      <c r="F11" s="169" t="s">
        <v>1319</v>
      </c>
      <c r="G11" s="167" t="s">
        <v>1320</v>
      </c>
    </row>
    <row r="12" spans="2:7" ht="19.5" customHeight="1">
      <c r="B12" s="167" t="s">
        <v>744</v>
      </c>
      <c r="C12" s="167" t="s">
        <v>1321</v>
      </c>
      <c r="D12" s="168">
        <v>46056</v>
      </c>
      <c r="E12" s="167">
        <v>11000</v>
      </c>
      <c r="F12" s="169" t="s">
        <v>1319</v>
      </c>
      <c r="G12" s="167" t="s">
        <v>1322</v>
      </c>
    </row>
    <row r="13" spans="2:7" ht="19.5" customHeight="1">
      <c r="B13" s="167" t="s">
        <v>744</v>
      </c>
      <c r="C13" s="167" t="s">
        <v>1323</v>
      </c>
      <c r="D13" s="168">
        <v>46056</v>
      </c>
      <c r="E13" s="167">
        <v>11000</v>
      </c>
      <c r="F13" s="169" t="s">
        <v>1319</v>
      </c>
      <c r="G13" s="167"/>
    </row>
    <row r="14" spans="2:7" ht="19.5" customHeight="1">
      <c r="B14" s="167" t="s">
        <v>744</v>
      </c>
      <c r="C14" s="167" t="s">
        <v>1324</v>
      </c>
      <c r="D14" s="168">
        <v>46056</v>
      </c>
      <c r="E14" s="167">
        <v>4000</v>
      </c>
      <c r="F14" s="169" t="s">
        <v>1312</v>
      </c>
      <c r="G14" s="167" t="s">
        <v>1325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1326</v>
      </c>
      <c r="D5" s="215"/>
      <c r="E5" s="215"/>
      <c r="F5" s="215"/>
      <c r="G5" s="215"/>
      <c r="H5" s="215"/>
      <c r="I5" s="215"/>
      <c r="J5" s="216"/>
      <c r="K5" s="217" t="s">
        <v>1327</v>
      </c>
      <c r="L5" s="218"/>
      <c r="M5" s="218"/>
      <c r="N5" s="218"/>
      <c r="O5" s="219" t="s">
        <v>1328</v>
      </c>
      <c r="P5" s="220"/>
    </row>
    <row r="6" spans="1:16" s="74" customFormat="1" ht="15" customHeight="1">
      <c r="A6" s="66" t="s">
        <v>1329</v>
      </c>
      <c r="B6" s="75" t="s">
        <v>1330</v>
      </c>
      <c r="C6" s="76" t="s">
        <v>992</v>
      </c>
      <c r="D6" s="77" t="s">
        <v>993</v>
      </c>
      <c r="E6" s="76" t="s">
        <v>1331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1332</v>
      </c>
      <c r="M6" s="80" t="s">
        <v>611</v>
      </c>
      <c r="N6" s="81" t="s">
        <v>987</v>
      </c>
      <c r="O6" s="158" t="s">
        <v>1030</v>
      </c>
      <c r="P6" s="133" t="s">
        <v>1333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Em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MC1 08h14 / Em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Em intervalo das 10h01 até 14h01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 xml:space="preserve">TP pronto 10h46 / aguardando confirmar cauda do C68 / 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ZAC-ZSW</v>
      </c>
      <c r="H164" s="116">
        <f>IF(SP_SUL!K164="","*",SP_SUL!K164)</f>
        <v>82.5</v>
      </c>
      <c r="I164" s="113">
        <f>IF(SP_SUL!O164="","*",SP_SUL!O164)</f>
        <v>0.35416666666666669</v>
      </c>
      <c r="J164" s="113">
        <f>IF(SP_SUL!P164="","*",SP_SUL!P164)</f>
        <v>8.3333333333333329E-2</v>
      </c>
      <c r="K164" s="83" t="str">
        <f>IF(SP_SUL!AK164="","*",SP_SUL!AK164)</f>
        <v>ZAC2</v>
      </c>
      <c r="L164" s="83" t="str">
        <f>IF(SP_SUL!AM164="","*",SP_SUL!AM164)</f>
        <v>ZAC-ZSW</v>
      </c>
      <c r="M164" s="83">
        <f>IF(SP_SUL!AP164="","*",SP_SUL!AP164)</f>
        <v>82.5</v>
      </c>
      <c r="N164" s="83" t="str">
        <f>IF(SP_SUL!AM164="","*",SP_SUL!AM164)</f>
        <v>ZAC-ZSW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1334</v>
      </c>
      <c r="V1" s="226"/>
      <c r="W1" s="226"/>
    </row>
    <row r="2" spans="1:23" ht="15" customHeight="1">
      <c r="A2" s="87" t="s">
        <v>1335</v>
      </c>
      <c r="B2" s="87" t="s">
        <v>1330</v>
      </c>
      <c r="C2" s="87" t="s">
        <v>411</v>
      </c>
      <c r="D2" s="88" t="s">
        <v>992</v>
      </c>
      <c r="E2" s="88" t="s">
        <v>4</v>
      </c>
      <c r="F2" s="88" t="s">
        <v>1329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1336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ZAC2</v>
      </c>
      <c r="K161" s="139" t="str">
        <f>IF(SP_SUL!M164="","*",SP_SUL!M164)</f>
        <v>ZAC-ZSW</v>
      </c>
      <c r="L161" s="139" t="str">
        <f>IF(SP_SUL!N164="","*",SP_SUL!N164)</f>
        <v>ZACZSW</v>
      </c>
      <c r="M161" s="140">
        <f>IF(SP_SUL!J164="","*",SP_SUL!J164)</f>
        <v>70</v>
      </c>
      <c r="N161" s="144">
        <f>IF(SP_SUL!K164="","*",SP_SUL!K164)</f>
        <v>82.5</v>
      </c>
      <c r="O161" s="144">
        <f>IF(SP_SUL!L164="","*",SP_SUL!L164)</f>
        <v>87</v>
      </c>
      <c r="P161" s="143">
        <f>IF(SP_SUL!O164="","*",SP_SUL!O164)</f>
        <v>0.35416666666666669</v>
      </c>
      <c r="Q161" s="143">
        <f>IF(SP_SUL!P164="","*",SP_SUL!P164)</f>
        <v>8.3333333333333329E-2</v>
      </c>
      <c r="R161" s="145" t="str">
        <f>IF(SP_SUL!Q164="","*",CONCATENATE(SP_SUL!Q164," ",SP_SUL!R164))</f>
        <v>510 BINÁRIO</v>
      </c>
      <c r="S161" s="145" t="str">
        <f>IF(SP_SUL!V164="","*",SP_SUL!V164)</f>
        <v>Ezequiel</v>
      </c>
      <c r="T161" s="145" t="str">
        <f>IF(SP_SUL!W164="","*",SP_SUL!W164)</f>
        <v xml:space="preserve">Socaria mecanizada 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*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RECOLHIMENTO DE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PEÇAS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26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1337</v>
      </c>
      <c r="C2" s="121" t="s">
        <v>977</v>
      </c>
      <c r="D2" s="76" t="s">
        <v>979</v>
      </c>
      <c r="E2" s="76" t="s">
        <v>1338</v>
      </c>
      <c r="F2" s="99" t="s">
        <v>1339</v>
      </c>
      <c r="G2" s="76" t="s">
        <v>1340</v>
      </c>
      <c r="H2" s="76" t="s">
        <v>1341</v>
      </c>
      <c r="I2" s="76" t="s">
        <v>1342</v>
      </c>
      <c r="J2" s="76" t="s">
        <v>1343</v>
      </c>
      <c r="K2" s="78" t="s">
        <v>1344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ZAC-ZSW</v>
      </c>
      <c r="G160" s="95" t="str">
        <f>IF(SP_SUL!I164="","*",SP_SUL!I164)</f>
        <v>ZAC2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*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*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*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*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2026-02-06T16:46:52Z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