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55" documentId="8_{B6337239-1A00-434D-AAD0-422EA1FEB5AE}" xr6:coauthVersionLast="47" xr6:coauthVersionMax="47" xr10:uidLastSave="{41CEC382-ECD4-4EC2-AB29-7EF222B9621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7" i="1" l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2" i="1" l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<sst xmlns="http://schemas.openxmlformats.org/spreadsheetml/2006/main" count="5272" uniqueCount="1221">
  <si>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</si>
  <si>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</si>
  <si>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</si>
  <si>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</si>
  <si>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</si>
  <si>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</si>
  <si>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</si>
  <si>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</si>
  <si>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</si>
  <si>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</si>
  <si>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</si>
  <si>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</si>
  <si>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</si>
  <si>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</si>
  <si>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</si>
  <si>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</si>
  <si>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</si>
  <si>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</si>
  <si>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</si>
  <si>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</si>
  <si>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</si>
  <si>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</si>
  <si>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</si>
  <si>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</si>
  <si>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</si>
  <si>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</si>
  <si>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</si>
  <si>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</si>
  <si>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</si>
  <si>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</si>
  <si>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</si>
  <si>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</si>
  <si>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</si>
  <si>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</si>
  <si>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</si>
  <si>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</si>
  <si>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</si>
  <si>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</si>
  <si>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</si>
  <si>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</si>
  <si>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</si>
  <si>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</si>
  <si>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</si>
  <si>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</si>
  <si>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</si>
  <si>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</si>
  <si>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</si>
  <si>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</si>
  <si>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</si>
  <si>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</si>
  <si>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</si>
  <si>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</si>
  <si>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</si>
  <si>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</si>
  <si>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</si>
  <si>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</si>
  <si>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</si>
  <si>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</si>
  <si>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</si>
  <si>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</si>
  <si>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</si>
  <si>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</si>
  <si>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</si>
  <si>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</si>
  <si>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</si>
  <si>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</si>
  <si>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</si>
  <si>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</si>
  <si>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</si>
  <si>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</si>
  <si>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</si>
  <si>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</si>
  <si>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</si>
  <si>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</si>
  <si>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</si>
  <si>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</si>
  <si>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</si>
  <si>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</si>
  <si>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</si>
  <si>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</si>
  <si>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</si>
  <si>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</si>
  <si>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</si>
  <si>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</si>
  <si>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</si>
  <si>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</si>
  <si>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</si>
  <si>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</si>
  <si>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</si>
  <si>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</si>
  <si>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</si>
  <si>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</si>
  <si>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</si>
  <si>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</si>
  <si>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</si>
  <si>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</si>
  <si>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</si>
  <si>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</si>
  <si>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</si>
  <si>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</si>
  <si>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</si>
  <si>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</si>
  <si>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</si>
  <si>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</si>
  <si>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</si>
  <si>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</si>
  <si>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</si>
  <si>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</si>
  <si>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</si>
  <si>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</si>
  <si>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</si>
  <si>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</si>
  <si>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</si>
  <si>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</si>
  <si>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</si>
  <si>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</si>
  <si>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</si>
  <si>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</si>
  <si>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</si>
  <si>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</si>
  <si>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</si>
  <si>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</si>
  <si>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</si>
  <si>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</si>
  <si>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</si>
  <si>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</si>
  <si>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</si>
  <si>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</si>
  <si>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</si>
  <si>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</si>
  <si>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</si>
  <si>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</si>
  <si>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</si>
  <si>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</si>
  <si>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</si>
  <si>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</si>
  <si>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</si>
  <si>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</si>
  <si>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</si>
  <si>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</si>
  <si>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</si>
  <si>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</si>
  <si>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</si>
  <si>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</si>
  <si>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</si>
  <si>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</si>
  <si>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</si>
  <si>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</si>
  <si>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</si>
  <si>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</si>
  <si>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</si>
  <si>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</si>
  <si>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</si>
  <si>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</si>
  <si>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</si>
  <si>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</si>
  <si>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</si>
  <si>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</si>
  <si>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</si>
  <si>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</si>
  <si>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</si>
  <si>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</si>
  <si>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</si>
  <si>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</si>
  <si>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</si>
  <si>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</si>
  <si>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</si>
  <si>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</si>
  <si>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</si>
  <si>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</si>
  <si>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</si>
  <si>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</si>
  <si>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</si>
  <si>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</si>
  <si>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</si>
  <si>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</si>
  <si>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</si>
  <si>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</si>
  <si>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</si>
  <si>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</si>
  <si>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</si>
  <si>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</si>
  <si>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</si>
  <si>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</si>
  <si>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</si>
  <si>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</si>
  <si>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</si>
  <si>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</si>
  <si>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</si>
  <si>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</si>
  <si>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</si>
  <si>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</si>
  <si>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</si>
  <si>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</si>
  <si>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</si>
  <si>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</si>
  <si>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</si>
  <si>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</si>
  <si>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</si>
  <si>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</si>
  <si>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</si>
  <si>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</si>
  <si>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</si>
  <si>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</si>
  <si>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</si>
  <si>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</si>
  <si>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</si>
  <si>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</si>
  <si>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</si>
  <si>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</si>
  <si>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</si>
  <si>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</si>
  <si>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</si>
  <si>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</si>
  <si>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</si>
  <si>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</si>
  <si>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</si>
  <si>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</si>
  <si>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</si>
  <si>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</si>
  <si>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</si>
  <si>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</si>
  <si>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</si>
  <si>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</si>
  <si>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</si>
  <si>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</si>
  <si>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</si>
  <si>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</si>
  <si>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</si>
  <si>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</si>
  <si>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</si>
  <si>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</si>
  <si>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</si>
  <si>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</si>
  <si>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</si>
  <si>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</si>
  <si>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</si>
  <si>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</si>
  <si>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</si>
  <si>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</si>
  <si>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</si>
  <si>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</si>
  <si>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</si>
  <si>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</si>
  <si>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</si>
  <si>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</si>
  <si>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</si>
  <si>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</si>
  <si>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</si>
  <si>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</si>
  <si>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</si>
  <si>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</si>
  <si>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</si>
  <si>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</si>
  <si>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</si>
  <si>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</si>
  <si>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</si>
  <si>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</si>
  <si>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</si>
  <si>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</si>
  <si>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</si>
  <si>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</si>
  <si>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</si>
  <si>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</si>
  <si>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</si>
  <si>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</si>
  <si>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</si>
  <si>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</si>
  <si>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</si>
  <si>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</si>
  <si>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</si>
  <si>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</si>
  <si>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</si>
  <si>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</si>
  <si>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</si>
  <si>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</si>
  <si>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</si>
  <si>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</si>
  <si>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</si>
  <si>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</si>
  <si>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</si>
  <si>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</si>
  <si>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</si>
  <si>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</si>
  <si>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</si>
  <si>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</si>
  <si>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</si>
  <si>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</si>
  <si>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</si>
  <si>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</si>
  <si>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</si>
  <si>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</si>
  <si>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</si>
  <si>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</si>
  <si>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</si>
  <si>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</si>
  <si>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</si>
  <si>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</si>
  <si>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</si>
  <si>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</si>
  <si>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</si>
  <si>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</si>
  <si>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</si>
  <si>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</si>
  <si>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</si>
  <si>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</si>
  <si>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</si>
  <si>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</si>
  <si>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</si>
  <si>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</si>
  <si>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</si>
  <si>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</si>
  <si>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</si>
  <si>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</si>
  <si>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</si>
  <si>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</si>
  <si>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</si>
  <si>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</si>
  <si>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</si>
  <si>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</si>
  <si>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</si>
  <si>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</si>
  <si>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</si>
  <si>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</si>
  <si>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</si>
  <si>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</si>
  <si>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</si>
  <si>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</si>
  <si>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</si>
  <si>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</si>
  <si>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</si>
  <si>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</si>
  <si>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</si>
  <si>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</si>
  <si>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</si>
  <si>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</si>
  <si>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</si>
  <si>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</si>
  <si>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</si>
  <si>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</si>
  <si>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</si>
  <si>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</si>
  <si>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</si>
  <si>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</si>
  <si>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</si>
  <si>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</si>
  <si>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</si>
  <si>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</si>
  <si>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</si>
  <si>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</si>
  <si>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</si>
  <si>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</si>
  <si>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</si>
  <si>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</si>
  <si>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</si>
  <si>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</si>
  <si>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</si>
  <si>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</si>
  <si>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</si>
  <si>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</si>
  <si>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</si>
  <si>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</si>
  <si>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</si>
  <si>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</si>
  <si>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</si>
  <si>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</si>
  <si>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</si>
  <si>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</si>
  <si>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</si>
  <si>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</si>
  <si>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</si>
  <si>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</si>
  <si>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</si>
  <si>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</si>
  <si>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</si>
  <si>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</si>
  <si>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</si>
  <si>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</si>
  <si>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</si>
  <si>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</si>
  <si>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</si>
  <si>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</si>
  <si>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</si>
  <si>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</si>
  <si>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</si>
  <si>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</si>
  <si>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</si>
  <si>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</si>
  <si>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</si>
  <si>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</si>
  <si>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</si>
  <si>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</si>
  <si>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</si>
  <si>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</si>
  <si>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</si>
  <si>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</si>
  <si>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</si>
  <si>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</si>
  <si>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</si>
  <si>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</si>
  <si>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</si>
  <si>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</si>
  <si>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</si>
  <si>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</si>
  <si>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</si>
  <si>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</si>
  <si>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</si>
  <si>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</si>
  <si>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</si>
  <si>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</si>
  <si>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</si>
  <si>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</si>
  <si>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</si>
  <si>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</si>
  <si>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</si>
  <si>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</si>
  <si>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</si>
  <si>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</si>
  <si>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</si>
  <si>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</si>
  <si>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</si>
  <si>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</si>
  <si>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</si>
  <si>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</si>
  <si>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</si>
  <si>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</si>
  <si>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</si>
  <si>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</si>
  <si>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</si>
  <si>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</si>
  <si>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</si>
  <si>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</si>
  <si>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</si>
  <si>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</si>
  <si>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</si>
  <si>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</si>
  <si>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</si>
  <si>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</si>
  <si>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</si>
  <si>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</si>
  <si>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</si>
  <si>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</si>
  <si>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</si>
  <si>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</si>
  <si>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</si>
  <si>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</si>
  <si>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</si>
  <si>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</si>
  <si>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</si>
  <si>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</si>
  <si>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</si>
  <si>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</si>
  <si>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</si>
  <si>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</si>
  <si>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</si>
  <si>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</si>
  <si>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</si>
  <si>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</si>
  <si>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</si>
  <si>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</si>
  <si>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</si>
  <si>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</si>
  <si>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</si>
  <si>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</si>
  <si>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</si>
  <si>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</si>
  <si>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</si>
  <si>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</si>
  <si>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</si>
  <si>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</si>
  <si>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</si>
  <si>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</si>
  <si>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</si>
  <si>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</si>
  <si>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</si>
  <si>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</si>
  <si>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</si>
  <si>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</si>
  <si>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</si>
  <si>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</si>
  <si>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</si>
  <si>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</si>
  <si>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</si>
  <si>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</si>
  <si>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</si>
  <si>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</si>
  <si>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</si>
  <si>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</si>
  <si>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</si>
  <si>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</si>
  <si>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</si>
  <si>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</si>
  <si>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</si>
  <si>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</si>
  <si>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</si>
  <si>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</si>
  <si>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</si>
  <si>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</si>
  <si>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</si>
  <si>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</si>
  <si>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</si>
  <si>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</si>
  <si>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</si>
  <si>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</si>
  <si>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</si>
  <si>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</si>
  <si>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</si>
  <si>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</si>
  <si>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</si>
  <si>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</si>
  <si>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</si>
  <si>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</si>
  <si>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</si>
  <si>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</si>
  <si>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</si>
  <si>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</si>
  <si>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</si>
  <si>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</si>
  <si>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</si>
  <si>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</si>
  <si>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</si>
  <si>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</si>
  <si>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</si>
  <si>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</si>
  <si>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</si>
  <si>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</si>
  <si>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</si>
  <si>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</si>
  <si>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</si>
  <si>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</si>
  <si>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</si>
  <si>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</si>
  <si>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</si>
  <si>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</si>
  <si>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</si>
  <si>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</si>
  <si>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</si>
  <si>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</si>
  <si>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</si>
  <si>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</si>
  <si>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</si>
  <si>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</si>
  <si>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</si>
  <si>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</si>
  <si>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</si>
  <si>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</si>
  <si>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</si>
  <si>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</si>
  <si>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</si>
  <si>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</si>
  <si>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</si>
  <si>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</si>
  <si>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</si>
  <si>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</si>
  <si>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</si>
  <si>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</si>
  <si>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</si>
  <si>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</si>
  <si>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</si>
  <si>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</si>
  <si>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</si>
  <si>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</si>
  <si>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</si>
  <si>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</si>
  <si>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</si>
  <si>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</si>
  <si>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</si>
  <si>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</si>
  <si>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</si>
  <si>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</si>
  <si>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</si>
  <si>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</si>
  <si>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</si>
  <si>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</si>
  <si>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</si>
  <si>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</si>
  <si>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</si>
  <si>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</si>
  <si>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</si>
  <si>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</si>
  <si>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</si>
  <si>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</si>
  <si>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</si>
  <si>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</si>
  <si>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</si>
  <si>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</si>
  <si>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</si>
  <si>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</si>
  <si>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</si>
  <si>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</si>
  <si>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</si>
  <si>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</si>
  <si>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</si>
  <si>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</si>
  <si>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</si>
  <si>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</si>
  <si>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</si>
  <si>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</si>
  <si>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</si>
  <si>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</si>
  <si>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</si>
  <si>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</si>
  <si>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</si>
  <si>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</si>
  <si>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</si>
  <si>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</si>
  <si>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</si>
  <si>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</si>
  <si>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</si>
  <si>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</si>
  <si>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</si>
  <si>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</si>
  <si>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</si>
  <si>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</si>
  <si>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</si>
  <si>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</si>
  <si>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</si>
  <si>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</si>
  <si>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</si>
  <si>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</si>
  <si>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</si>
  <si>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</si>
  <si>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</si>
  <si>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</si>
  <si>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</si>
  <si>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</si>
  <si>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</si>
  <si>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</si>
  <si>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</si>
  <si>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</si>
  <si>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</si>
  <si>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</si>
  <si>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</si>
  <si>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</si>
  <si>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</si>
  <si>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</si>
  <si>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</si>
  <si>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</si>
  <si>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</si>
  <si>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</si>
  <si>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</si>
  <si>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</si>
  <si>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</si>
  <si>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</si>
  <si>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</si>
  <si>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</si>
  <si>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</si>
  <si>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</si>
  <si>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</si>
  <si>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</si>
  <si>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</si>
  <si>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</si>
  <si>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</si>
  <si>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</si>
  <si>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</si>
  <si>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</si>
  <si>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</si>
  <si>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</si>
  <si>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</si>
  <si>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</si>
  <si>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</si>
  <si>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</si>
  <si>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</si>
  <si>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</si>
  <si>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</si>
  <si>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</si>
  <si>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</si>
  <si>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</si>
  <si>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</si>
  <si>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</si>
  <si>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</si>
  <si>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</si>
  <si>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</si>
  <si>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</si>
  <si>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</si>
  <si>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</si>
  <si>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</si>
  <si>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</si>
  <si>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</si>
  <si>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</si>
  <si>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</si>
  <si>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</si>
  <si>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</si>
  <si>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</si>
  <si>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</si>
  <si>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</si>
  <si>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</si>
  <si>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</si>
  <si>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</si>
  <si>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</si>
  <si>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</si>
  <si>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</si>
  <si>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</si>
  <si>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</si>
  <si>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</si>
  <si>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</si>
  <si>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</si>
  <si>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</si>
  <si>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</si>
  <si>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</si>
  <si>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</si>
  <si>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</si>
  <si>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</si>
  <si>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</si>
  <si>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</si>
  <si>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</si>
  <si>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</si>
  <si>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</si>
  <si>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</si>
  <si>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</si>
  <si>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</si>
  <si>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</si>
  <si>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</si>
  <si>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</si>
  <si>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</si>
  <si>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</si>
  <si>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</si>
  <si>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</si>
  <si>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</si>
  <si>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</si>
  <si>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</si>
  <si>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</si>
  <si>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</si>
  <si>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</si>
  <si>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</si>
  <si>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</si>
  <si>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</si>
  <si>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</si>
  <si>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</si>
  <si>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</si>
  <si>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</si>
  <si>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</si>
  <si>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</si>
  <si>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</si>
  <si>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</si>
  <si>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</si>
  <si>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</si>
  <si>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</si>
  <si>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</si>
  <si>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</si>
  <si>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</si>
  <si>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</si>
  <si>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</si>
  <si>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</si>
  <si>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</si>
  <si>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</si>
  <si>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</si>
  <si>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</si>
  <si>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</si>
  <si>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</si>
  <si>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</si>
  <si>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</si>
  <si>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</si>
  <si>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</si>
  <si>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</si>
  <si>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</si>
  <si>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</si>
  <si>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</si>
  <si>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</si>
  <si>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</si>
  <si>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</si>
  <si>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</si>
  <si>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</si>
  <si>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</si>
  <si>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</si>
  <si>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</si>
  <si>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</si>
  <si>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</si>
  <si>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</si>
  <si>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</si>
  <si>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</si>
  <si>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</si>
  <si>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</si>
  <si>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</si>
  <si>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</si>
  <si>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</si>
  <si>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</si>
  <si>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</si>
  <si>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</si>
  <si>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</si>
  <si>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</si>
  <si>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</si>
  <si>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</si>
  <si>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</si>
  <si>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</si>
  <si>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</si>
  <si>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</si>
  <si>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</si>
  <si>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</si>
  <si>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</si>
  <si>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</si>
  <si>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</si>
  <si>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</si>
  <si>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</si>
  <si>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</si>
  <si>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</si>
  <si>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</si>
  <si>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</si>
  <si>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</si>
  <si>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</si>
  <si>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</si>
  <si>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</si>
  <si>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</si>
  <si>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</si>
  <si>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</si>
  <si>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</si>
  <si>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</si>
  <si>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</si>
  <si>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</si>
  <si>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</si>
  <si>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</si>
  <si>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</si>
  <si>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</si>
  <si>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</si>
  <si>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</si>
  <si>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</si>
  <si>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</si>
  <si>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</si>
  <si>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</si>
  <si>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</si>
  <si>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</si>
  <si>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</si>
  <si>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</si>
  <si>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</si>
  <si>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</si>
  <si>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</si>
  <si>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</si>
  <si>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</si>
  <si>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</si>
  <si>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</si>
  <si>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</si>
  <si>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</si>
  <si>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</si>
  <si>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</si>
  <si>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</si>
  <si>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</si>
  <si>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</si>
  <si>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</si>
  <si>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</si>
  <si>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</si>
  <si>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</si>
  <si>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</si>
  <si>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</si>
  <si>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</si>
  <si>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</si>
  <si>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</si>
  <si>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</si>
  <si>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</si>
  <si>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</si>
  <si>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</si>
  <si>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</si>
  <si>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</si>
  <si>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</si>
  <si>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</si>
  <si>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</si>
  <si>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</si>
  <si>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</si>
  <si>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</si>
  <si>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</si>
  <si>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</si>
  <si>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</si>
  <si>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</si>
  <si>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</si>
  <si>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</si>
  <si>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</si>
  <si>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</si>
  <si>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</si>
  <si>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</si>
  <si>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</si>
  <si>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</si>
  <si>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</si>
  <si>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</si>
  <si>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</si>
  <si>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</si>
  <si>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</si>
  <si>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</si>
  <si>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</si>
  <si>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</si>
  <si>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</si>
  <si>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</si>
  <si>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</si>
  <si>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</si>
  <si>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</si>
  <si>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</si>
  <si>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</si>
  <si>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</si>
  <si>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</si>
  <si>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</si>
  <si>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</si>
  <si>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</si>
  <si>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</si>
  <si>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</si>
  <si>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</si>
  <si>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</si>
  <si>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</si>
  <si>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</si>
  <si>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</si>
  <si>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</si>
  <si>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</si>
  <si>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</si>
  <si>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</si>
  <si>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</si>
  <si>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</si>
  <si>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</si>
  <si>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</si>
  <si>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</si>
  <si>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</si>
  <si>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</si>
  <si>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</si>
  <si>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</si>
  <si>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</si>
  <si>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</si>
  <si>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</si>
  <si>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</si>
  <si>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</si>
  <si>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</si>
  <si>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</si>
  <si>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</si>
  <si>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</si>
  <si>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</si>
  <si>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</si>
  <si>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</si>
  <si>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</si>
  <si>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</si>
  <si>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</si>
  <si>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</si>
  <si>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</si>
  <si>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</si>
  <si>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</si>
  <si>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</si>
  <si>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</si>
  <si>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</si>
  <si>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</si>
  <si>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</si>
  <si>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</si>
  <si>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</si>
  <si>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</si>
  <si>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</si>
  <si>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</si>
  <si>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</si>
  <si>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</si>
  <si>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</si>
  <si>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</si>
  <si>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</si>
  <si>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</si>
  <si>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</si>
  <si>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</si>
  <si>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</si>
  <si>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</si>
  <si>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</si>
  <si>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</si>
  <si>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</si>
  <si>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</si>
  <si>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</si>
  <si>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</si>
  <si>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</si>
  <si>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</si>
  <si>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</si>
  <si>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</si>
  <si>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</si>
  <si>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</si>
  <si>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</si>
  <si>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</si>
  <si>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</si>
  <si>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</si>
  <si>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</si>
  <si>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</si>
  <si>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</si>
  <si>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</si>
  <si>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</si>
  <si>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</si>
  <si>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</si>
  <si>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</si>
  <si>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</si>
  <si>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</si>
  <si>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</si>
  <si>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</si>
  <si>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</si>
  <si>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</si>
  <si>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</si>
  <si>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</si>
  <si>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</si>
  <si>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</si>
  <si>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</si>
  <si>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</si>
  <si>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</si>
  <si>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</si>
  <si>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</si>
  <si>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</si>
  <si>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</si>
  <si>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</si>
  <si>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</si>
  <si>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</si>
  <si>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</si>
  <si>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</si>
  <si>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</si>
  <si>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</si>
  <si>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</si>
  <si>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</si>
  <si>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</si>
  <si>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</si>
  <si>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</si>
  <si>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</si>
  <si>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</si>
  <si>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</si>
  <si>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</si>
  <si>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</si>
  <si>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</si>
  <si>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</si>
  <si>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</si>
  <si>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</si>
  <si>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</si>
  <si>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</si>
  <si>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</si>
  <si>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</si>
  <si>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</si>
  <si>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</si>
  <si>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</si>
  <si>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</si>
  <si>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</si>
  <si>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</si>
  <si>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</si>
  <si>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</si>
  <si>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</si>
  <si>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</si>
  <si>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</si>
  <si>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</si>
  <si>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</si>
  <si>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</si>
  <si>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</si>
  <si>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</si>
  <si>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</si>
  <si>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</si>
  <si>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</si>
  <si>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</si>
  <si>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</si>
  <si>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</si>
  <si>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</si>
  <si>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</si>
  <si>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</si>
  <si>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</si>
  <si>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</si>
  <si>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</si>
  <si>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</si>
  <si>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</si>
  <si>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</si>
  <si>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</si>
  <si>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</si>
  <si>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</si>
  <si>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</si>
  <si>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</si>
  <si>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</si>
  <si>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</si>
  <si>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</si>
  <si>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</si>
  <si>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</si>
  <si>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</si>
  <si>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</si>
  <si>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</si>
  <si>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</si>
  <si>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</si>
  <si>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</si>
  <si>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</si>
  <si>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</si>
  <si>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</si>
  <si>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</si>
  <si>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</si>
  <si>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</si>
  <si>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</si>
  <si>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</si>
  <si>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</si>
  <si>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</si>
  <si>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</si>
  <si>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</si>
  <si>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</si>
  <si>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</si>
  <si>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</si>
  <si>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</si>
  <si>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</si>
  <si>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</si>
  <si>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</si>
  <si>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</si>
  <si>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</si>
  <si>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</si>
  <si>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</si>
  <si>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</si>
  <si>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</si>
  <si>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</si>
  <si>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</si>
  <si>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</si>
  <si>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</si>
  <si>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</si>
  <si>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</si>
  <si>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</si>
  <si>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</si>
  <si>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</si>
  <si>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</si>
  <si>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</si>
  <si>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</si>
  <si>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</si>
  <si>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</si>
  <si>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</si>
  <si>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</si>
  <si>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</si>
  <si>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</si>
  <si>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</si>
  <si>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</si>
  <si>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</si>
  <si>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</si>
  <si>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</si>
  <si>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</si>
  <si>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</si>
  <si>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</si>
  <si>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</si>
  <si>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</si>
  <si>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</si>
  <si>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</si>
  <si>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</si>
  <si>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</si>
  <si>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</si>
  <si>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</si>
  <si>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</si>
  <si>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</si>
  <si>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</si>
  <si>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</si>
  <si>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</si>
  <si>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</si>
  <si>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</si>
  <si>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</si>
  <si>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</si>
  <si>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</si>
  <si>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</si>
  <si>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</si>
  <si>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</si>
  <si>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</si>
  <si>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</si>
  <si>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</si>
  <si>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</si>
  <si>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</si>
  <si>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</si>
  <si>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</si>
  <si>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</si>
  <si>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</si>
  <si>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</si>
  <si>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</si>
  <si>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</si>
  <si>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Substituição meia chave</t>
  </si>
  <si>
    <t>ZKW-ZKE-ZKW</t>
  </si>
  <si>
    <t>ZKWZKEZKW</t>
  </si>
  <si>
    <t>R7d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</si>
  <si>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</si>
  <si>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V96 solicita MC1 em K67ZEV-2 às 07h30 e circula em licença até o KM 157+500 em ZEV157-1;</t>
  </si>
  <si>
    <t>W97 solicita MC1 em ZEM-1 às 07h00 e circula em licença até o KM 156+900 em 157156-1</t>
  </si>
  <si>
    <t>W96 solicita MC1 em ZEM-1 às 07h20 e circula em licença até o KM 153+100 em 154ZRB-1;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</si>
  <si>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</si>
  <si>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IAAS29</t>
  </si>
  <si>
    <t>ZPG-ZPT</t>
  </si>
  <si>
    <t>ZPGZPT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</si>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</sst>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T80" activePane="bottomRight" state="frozen"/>
      <selection pane="bottomRight" activeCell="Y82" sqref="Y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 hidden="1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 hidden="1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 hidden="1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 hidden="1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 hidden="1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 hidden="1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 hidden="1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 hidden="1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 hidden="1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 hidden="1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 hidden="1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 hidden="1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 hidden="1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 hidden="1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 hidden="1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 hidden="1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 hidden="1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 hidden="1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 hidden="1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 hidden="1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/>
      <c r="BN93" s="15"/>
      <c r="BO93" s="165"/>
      <c r="BP93" s="17"/>
      <c r="BQ93" s="13" t="str">
        <f t="shared" si="9"/>
        <v>Produção</v>
      </c>
      <c r="BR93" s="19">
        <f t="shared" si="10"/>
        <v>1</v>
      </c>
      <c r="BS93" s="19">
        <f t="shared" si="11"/>
        <v>0</v>
      </c>
      <c r="BT93" s="225" t="str">
        <f t="shared" si="12"/>
        <v/>
      </c>
    </row>
    <row r="94" spans="1:72" hidden="1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hidden="1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 hidden="1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 hidden="1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 hidden="1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 hidden="1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 hidden="1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 hidden="1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 hidden="1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 hidden="1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 t="shared" si="14"/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 hidden="1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 hidden="1">
      <c r="A105" s="51" t="str">
        <f t="shared" si="13"/>
        <v/>
      </c>
      <c r="B105" s="171"/>
      <c r="C105" s="8" t="str">
        <f>IF(BS_CONTROLE[[#This Row],[DATA]]="","",WEEKNUM(BS_CONTROLE[[#This Row],[DATA]]))</f>
        <v/>
      </c>
      <c r="D105" s="52"/>
      <c r="E105" s="29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4" t="s">
        <v>317</v>
      </c>
      <c r="M105" s="204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4"/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1"/>
      <c r="W105" s="173"/>
      <c r="X105" s="218"/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-</v>
      </c>
      <c r="AN105" s="258" t="str">
        <f>IF(BS_CONTROLE[[#This Row],[SB]]=0, "-", BS_CONTROLE[[#This Row],[SB]])</f>
        <v>-</v>
      </c>
      <c r="AO105" s="259" t="str">
        <f>IF(BS_CONTROLE[[#This Row],[SUB]]=0, "-", BS_CONTROLE[[#This Row],[SUB]])</f>
        <v>-</v>
      </c>
      <c r="AP105" s="260" t="str">
        <f>IF(BS_CONTROLE[[#This Row],[KM - Inicio]]=0, "-", BS_CONTROLE[[#This Row],[KM - Inicio]])</f>
        <v>-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1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5" t="str">
        <f t="shared" si="18"/>
        <v/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1140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1141</v>
      </c>
      <c r="I106" s="173" t="s">
        <v>1142</v>
      </c>
      <c r="J106" s="217">
        <v>56</v>
      </c>
      <c r="K106" s="217">
        <v>256</v>
      </c>
      <c r="L106" s="84" t="s">
        <v>317</v>
      </c>
      <c r="M106" s="204" t="s">
        <v>1143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1144</v>
      </c>
      <c r="X106" s="218" t="s">
        <v>662</v>
      </c>
      <c r="Y106" s="158"/>
      <c r="Z106" s="158"/>
      <c r="AA106" s="84" t="s">
        <v>1145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3">
        <f t="shared" si="14"/>
        <v>0</v>
      </c>
      <c r="AZ106" s="14"/>
      <c r="BA106" s="72"/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/>
      <c r="BI106" s="17"/>
      <c r="BJ106" s="17"/>
      <c r="BK106" s="17"/>
      <c r="BL106" s="16"/>
      <c r="BM106" s="15"/>
      <c r="BN106" s="15"/>
      <c r="BO106" s="165"/>
      <c r="BP106" s="17"/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/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/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/>
      <c r="AS107" s="39"/>
      <c r="AT107" s="39"/>
      <c r="AU107" s="39"/>
      <c r="AV107" s="39"/>
      <c r="AW107" s="39"/>
      <c r="AX107" s="39"/>
      <c r="AY107" s="293">
        <f t="shared" si="14"/>
        <v>0</v>
      </c>
      <c r="AZ107" s="14"/>
      <c r="BA107" s="72"/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/>
      <c r="BI107" s="17"/>
      <c r="BJ107" s="17"/>
      <c r="BK107" s="17"/>
      <c r="BL107" s="16"/>
      <c r="BM107" s="15"/>
      <c r="BN107" s="15"/>
      <c r="BO107" s="165"/>
      <c r="BP107" s="17"/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/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/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/>
      <c r="AS108" s="39"/>
      <c r="AT108" s="39"/>
      <c r="AU108" s="39"/>
      <c r="AV108" s="39"/>
      <c r="AW108" s="39"/>
      <c r="AX108" s="39"/>
      <c r="AY108" s="293">
        <f t="shared" si="14"/>
        <v>0</v>
      </c>
      <c r="AZ108" s="14"/>
      <c r="BA108" s="72"/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/>
      <c r="BI108" s="17"/>
      <c r="BJ108" s="17"/>
      <c r="BK108" s="17"/>
      <c r="BL108" s="16"/>
      <c r="BM108" s="15"/>
      <c r="BN108" s="15"/>
      <c r="BO108" s="165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/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/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/>
      <c r="BI109" s="17"/>
      <c r="BJ109" s="17"/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>
      <c r="A110" s="51" t="str">
        <f t="shared" si="13"/>
        <v>ROBSON (TF-701)45996</v>
      </c>
      <c r="B110" s="171">
        <v>45996</v>
      </c>
      <c r="C110" s="8">
        <f>IF(BS_CONTROLE[[#This Row],[DATA]]="","",WEEKNUM(BS_CONTROLE[[#This Row],[DATA]]))</f>
        <v>49</v>
      </c>
      <c r="D110" s="218" t="s">
        <v>631</v>
      </c>
      <c r="E110" s="314">
        <v>80</v>
      </c>
      <c r="F110" s="172" t="s">
        <v>506</v>
      </c>
      <c r="G110" s="9" t="str">
        <f>IF(D110="","*",VLOOKUP(F110,BS_ATIVIDADE[#All],3,FALSE))</f>
        <v>TRILHO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M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/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TRILHO</v>
      </c>
      <c r="AJ110" s="9" t="str">
        <f>IF(D110="","*",VLOOKUP(AI110,BS_ATIVIDADE[#Data],3,FALSE))</f>
        <v>TRILHO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M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/>
      <c r="BI110" s="17"/>
      <c r="BJ110" s="17"/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1146</v>
      </c>
      <c r="X111" s="218" t="s">
        <v>662</v>
      </c>
      <c r="Y111" s="158"/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3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/>
      <c r="BI111" s="17"/>
      <c r="BJ111" s="17"/>
      <c r="BK111" s="17"/>
      <c r="BL111" s="16"/>
      <c r="BM111" s="15"/>
      <c r="BN111" s="15"/>
      <c r="BO111" s="165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5" t="str">
        <f t="shared" si="18"/>
        <v/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/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/>
      <c r="BI112" s="17"/>
      <c r="BJ112" s="17"/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/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/>
      <c r="BI113" s="17"/>
      <c r="BJ113" s="17"/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/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/>
      <c r="BI114" s="17"/>
      <c r="BJ114" s="17"/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/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/>
      <c r="BI115" s="17"/>
      <c r="BJ115" s="17"/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/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/>
      <c r="BI116" s="17"/>
      <c r="BJ116" s="17"/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/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/>
      <c r="BI117" s="17"/>
      <c r="BJ117" s="17"/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1147</v>
      </c>
      <c r="N118" s="204" t="s">
        <v>1148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1149</v>
      </c>
      <c r="X118" s="218" t="s">
        <v>657</v>
      </c>
      <c r="Y118" s="158"/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3">
        <f t="shared" si="14"/>
        <v>0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/>
      <c r="BI118" s="17"/>
      <c r="BJ118" s="17"/>
      <c r="BK118" s="17"/>
      <c r="BL118" s="16"/>
      <c r="BM118" s="15"/>
      <c r="BN118" s="15"/>
      <c r="BO118" s="165"/>
      <c r="BP118" s="17"/>
      <c r="BQ118" s="13" t="str">
        <f t="shared" si="15"/>
        <v>Produção e Intervalo</v>
      </c>
      <c r="BR118" s="19">
        <f t="shared" si="16"/>
        <v>0</v>
      </c>
      <c r="BS118" s="19">
        <f t="shared" si="17"/>
        <v>0</v>
      </c>
      <c r="BT118" s="225" t="str">
        <f t="shared" si="18"/>
        <v/>
      </c>
    </row>
    <row r="119" spans="1:75" ht="255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1150</v>
      </c>
      <c r="X119" s="218" t="s">
        <v>657</v>
      </c>
      <c r="Y119" s="158"/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/>
      <c r="BI119" s="17"/>
      <c r="BJ119" s="17"/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1151</v>
      </c>
      <c r="X120" s="218" t="s">
        <v>657</v>
      </c>
      <c r="Y120" s="158"/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/>
      <c r="BI120" s="17"/>
      <c r="BJ120" s="17"/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1152</v>
      </c>
      <c r="X121" s="218" t="s">
        <v>657</v>
      </c>
      <c r="Y121" s="158"/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/>
      <c r="BI121" s="17"/>
      <c r="BJ121" s="17"/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1153</v>
      </c>
      <c r="X122" s="218" t="s">
        <v>657</v>
      </c>
      <c r="Y122" s="158"/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/>
      <c r="BI122" s="17"/>
      <c r="BJ122" s="17"/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 hidden="1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/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/>
      <c r="BI124" s="17"/>
      <c r="BJ124" s="17"/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162.75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1154</v>
      </c>
      <c r="X125" s="218" t="s">
        <v>657</v>
      </c>
      <c r="Y125" s="158"/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/>
      <c r="AS125" s="39"/>
      <c r="AT125" s="39"/>
      <c r="AU125" s="39"/>
      <c r="AV125" s="39"/>
      <c r="AW125" s="39"/>
      <c r="AX125" s="39"/>
      <c r="AY125" s="293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/>
      <c r="BI125" s="17"/>
      <c r="BJ125" s="17"/>
      <c r="BK125" s="17"/>
      <c r="BL125" s="16"/>
      <c r="BM125" s="15"/>
      <c r="BN125" s="15"/>
      <c r="BO125" s="165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/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/>
      <c r="AS126" s="39"/>
      <c r="AT126" s="39"/>
      <c r="AU126" s="39"/>
      <c r="AV126" s="39"/>
      <c r="AW126" s="39"/>
      <c r="AX126" s="39"/>
      <c r="AY126" s="293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/>
      <c r="BI126" s="17"/>
      <c r="BJ126" s="17"/>
      <c r="BK126" s="17"/>
      <c r="BL126" s="16"/>
      <c r="BM126" s="15"/>
      <c r="BN126" s="15"/>
      <c r="BO126" s="165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/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/>
      <c r="AS127" s="39"/>
      <c r="AT127" s="39"/>
      <c r="AU127" s="39"/>
      <c r="AV127" s="39"/>
      <c r="AW127" s="39"/>
      <c r="AX127" s="39"/>
      <c r="AY127" s="293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/>
      <c r="BI127" s="17"/>
      <c r="BJ127" s="17"/>
      <c r="BK127" s="17"/>
      <c r="BL127" s="16"/>
      <c r="BM127" s="15"/>
      <c r="BN127" s="15"/>
      <c r="BO127" s="165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/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/>
      <c r="BI128" s="17"/>
      <c r="BJ128" s="17"/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1155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1156</v>
      </c>
      <c r="N129" s="204" t="s">
        <v>1157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/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/>
      <c r="BI129" s="17"/>
      <c r="BJ129" s="17"/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 hidden="1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 hidden="1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 hidden="1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 hidden="1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 hidden="1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 hidden="1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 hidden="1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 hidden="1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hidden="1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 hidden="1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 hidden="1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 hidden="1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 hidden="1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 hidden="1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 hidden="1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 hidden="1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 hidden="1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 hidden="1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 hidden="1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 hidden="1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 hidden="1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 hidden="1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 hidden="1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 hidden="1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 hidden="1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 hidden="1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 hidden="1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 hidden="1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 hidden="1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 hidden="1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 hidden="1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 hidden="1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 hidden="1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 hidden="1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 hidden="1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 hidden="1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 hidden="1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 hidden="1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 hidden="1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 hidden="1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 hidden="1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 hidden="1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 hidden="1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 hidden="1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 hidden="1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 hidden="1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 hidden="1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 hidden="1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 hidden="1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 hidden="1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 hidden="1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 hidden="1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 hidden="1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 hidden="1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 hidden="1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 hidden="1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 hidden="1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 hidden="1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 hidden="1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 hidden="1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 hidden="1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 hidden="1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 hidden="1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 hidden="1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 hidden="1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 hidden="1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 hidden="1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 hidden="1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 hidden="1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 hidden="1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 hidden="1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 hidden="1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 hidden="1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 hidden="1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 hidden="1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 hidden="1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 hidden="1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 hidden="1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 hidden="1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 hidden="1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 hidden="1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 hidden="1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 hidden="1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 hidden="1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 hidden="1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 hidden="1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 hidden="1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 hidden="1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 hidden="1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 hidden="1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 hidden="1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 hidden="1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 hidden="1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 hidden="1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 hidden="1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 hidden="1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 hidden="1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 hidden="1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 hidden="1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 hidden="1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 hidden="1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 hidden="1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 hidden="1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 hidden="1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 hidden="1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 hidden="1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 hidden="1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 hidden="1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 hidden="1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 hidden="1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 hidden="1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 hidden="1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 hidden="1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 hidden="1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 hidden="1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 hidden="1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 hidden="1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 hidden="1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 hidden="1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 hidden="1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 hidden="1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 hidden="1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 hidden="1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 hidden="1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 hidden="1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 hidden="1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 hidden="1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 hidden="1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 hidden="1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 hidden="1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 hidden="1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 hidden="1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 hidden="1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 hidden="1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 hidden="1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 hidden="1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 hidden="1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 hidden="1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 hidden="1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 hidden="1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 hidden="1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 hidden="1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 hidden="1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 hidden="1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 hidden="1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 hidden="1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 hidden="1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 hidden="1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 hidden="1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 hidden="1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 hidden="1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 hidden="1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 hidden="1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 hidden="1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 hidden="1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 hidden="1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 hidden="1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 hidden="1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 hidden="1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 hidden="1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 hidden="1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 hidden="1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 hidden="1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hidden="1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 hidden="1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 hidden="1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 hidden="1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 hidden="1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 hidden="1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 hidden="1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 hidden="1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 hidden="1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 hidden="1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 hidden="1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 hidden="1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 hidden="1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 hidden="1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 hidden="1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 hidden="1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 hidden="1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 hidden="1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 hidden="1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 hidden="1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 hidden="1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 hidden="1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 hidden="1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 hidden="1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 hidden="1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 hidden="1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 hidden="1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 hidden="1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 hidden="1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 hidden="1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 hidden="1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 hidden="1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 hidden="1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 hidden="1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 hidden="1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 hidden="1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 hidden="1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 hidden="1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 hidden="1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 hidden="1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 hidden="1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 hidden="1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 hidden="1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 hidden="1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 hidden="1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 hidden="1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 hidden="1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 hidden="1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 hidden="1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 hidden="1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 hidden="1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 hidden="1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 hidden="1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 hidden="1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 hidden="1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 hidden="1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 hidden="1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 hidden="1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 hidden="1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 hidden="1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 hidden="1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 hidden="1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 hidden="1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 hidden="1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 hidden="1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 hidden="1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hidden="1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 hidden="1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 hidden="1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 hidden="1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 hidden="1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 hidden="1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 hidden="1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 hidden="1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 hidden="1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 hidden="1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 hidden="1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 hidden="1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 hidden="1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 hidden="1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 hidden="1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 hidden="1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 hidden="1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 hidden="1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 hidden="1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 hidden="1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 hidden="1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 hidden="1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 hidden="1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 hidden="1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 hidden="1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 hidden="1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 hidden="1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 hidden="1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 hidden="1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 hidden="1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 hidden="1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 hidden="1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 hidden="1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 hidden="1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 hidden="1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 hidden="1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 hidden="1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 hidden="1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 hidden="1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 hidden="1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 hidden="1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 hidden="1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 hidden="1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 hidden="1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 hidden="1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 hidden="1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 hidden="1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 hidden="1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 hidden="1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 hidden="1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 hidden="1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 hidden="1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 hidden="1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 hidden="1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 hidden="1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 hidden="1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 hidden="1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 hidden="1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 hidden="1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 hidden="1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 hidden="1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 hidden="1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 hidden="1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 hidden="1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 hidden="1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 hidden="1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 hidden="1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 hidden="1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 hidden="1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 hidden="1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 hidden="1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 hidden="1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 hidden="1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 hidden="1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 hidden="1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 hidden="1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 hidden="1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 hidden="1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 hidden="1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 hidden="1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 hidden="1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 hidden="1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 hidden="1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 hidden="1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 hidden="1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 hidden="1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 hidden="1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 hidden="1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 hidden="1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 hidden="1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 hidden="1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 hidden="1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 hidden="1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 hidden="1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 hidden="1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 hidden="1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 hidden="1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 hidden="1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 hidden="1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 hidden="1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 hidden="1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 hidden="1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 hidden="1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 hidden="1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 hidden="1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 hidden="1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 hidden="1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 hidden="1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 hidden="1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 hidden="1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 hidden="1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 hidden="1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 hidden="1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 hidden="1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 hidden="1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 hidden="1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 hidden="1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 hidden="1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 hidden="1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 hidden="1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 hidden="1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 hidden="1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 hidden="1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 hidden="1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 hidden="1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 hidden="1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 hidden="1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 hidden="1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 hidden="1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 hidden="1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599 BP88:BP98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1158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1159</v>
      </c>
      <c r="C4" s="331" t="s">
        <v>1160</v>
      </c>
      <c r="D4" s="331" t="s">
        <v>1161</v>
      </c>
      <c r="E4" s="331" t="s">
        <v>1162</v>
      </c>
      <c r="F4" s="331" t="s">
        <v>8</v>
      </c>
      <c r="G4" s="331" t="s">
        <v>1163</v>
      </c>
    </row>
    <row r="5" spans="2:7">
      <c r="B5" s="334" t="s">
        <v>1145</v>
      </c>
      <c r="C5" s="334">
        <v>314978</v>
      </c>
      <c r="D5" s="334" t="s">
        <v>1164</v>
      </c>
      <c r="E5" s="334" t="s">
        <v>537</v>
      </c>
      <c r="F5" s="334" t="s">
        <v>101</v>
      </c>
      <c r="G5" s="334"/>
    </row>
    <row r="6" spans="2:7">
      <c r="B6" s="334" t="s">
        <v>1165</v>
      </c>
      <c r="C6" s="334">
        <v>256790</v>
      </c>
      <c r="D6" s="334" t="s">
        <v>1166</v>
      </c>
      <c r="E6" s="334" t="s">
        <v>537</v>
      </c>
      <c r="F6" s="334" t="s">
        <v>1167</v>
      </c>
      <c r="G6" s="335">
        <v>45992</v>
      </c>
    </row>
    <row r="7" spans="2:7">
      <c r="B7" s="334" t="s">
        <v>1168</v>
      </c>
      <c r="C7" s="334">
        <v>265193</v>
      </c>
      <c r="D7" s="334" t="s">
        <v>1169</v>
      </c>
      <c r="E7" s="334" t="s">
        <v>538</v>
      </c>
      <c r="F7" s="334" t="s">
        <v>1170</v>
      </c>
      <c r="G7" s="334"/>
    </row>
    <row r="8" spans="2:7">
      <c r="B8" s="334" t="s">
        <v>1171</v>
      </c>
      <c r="C8" s="334">
        <v>293716</v>
      </c>
      <c r="D8" s="334" t="s">
        <v>1172</v>
      </c>
      <c r="E8" s="334" t="s">
        <v>538</v>
      </c>
      <c r="F8" s="334" t="s">
        <v>1170</v>
      </c>
      <c r="G8" s="334"/>
    </row>
    <row r="9" spans="2:7">
      <c r="B9" s="334" t="s">
        <v>1173</v>
      </c>
      <c r="C9" s="334">
        <v>257258</v>
      </c>
      <c r="D9" s="334" t="s">
        <v>1174</v>
      </c>
      <c r="E9" s="334" t="s">
        <v>539</v>
      </c>
      <c r="F9" s="334" t="s">
        <v>144</v>
      </c>
      <c r="G9" s="334"/>
    </row>
    <row r="10" spans="2:7">
      <c r="B10" s="334" t="s">
        <v>1175</v>
      </c>
      <c r="C10" s="334">
        <v>371147</v>
      </c>
      <c r="D10" s="334" t="s">
        <v>1176</v>
      </c>
      <c r="E10" s="334" t="s">
        <v>539</v>
      </c>
      <c r="F10" s="334" t="s">
        <v>144</v>
      </c>
      <c r="G10" s="334"/>
    </row>
    <row r="11" spans="2:7">
      <c r="B11" s="334" t="s">
        <v>1177</v>
      </c>
      <c r="C11" s="334">
        <v>259230</v>
      </c>
      <c r="D11" s="334" t="s">
        <v>1178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1179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1180</v>
      </c>
      <c r="C13" s="334">
        <v>258542</v>
      </c>
      <c r="D13" s="334" t="s">
        <v>1181</v>
      </c>
      <c r="E13" s="334" t="s">
        <v>540</v>
      </c>
      <c r="F13" s="334" t="s">
        <v>180</v>
      </c>
      <c r="G13" s="334"/>
    </row>
    <row r="14" spans="2:7">
      <c r="B14" s="334" t="s">
        <v>1182</v>
      </c>
      <c r="C14" s="334">
        <v>257050</v>
      </c>
      <c r="D14" s="334" t="s">
        <v>1183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1184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1185</v>
      </c>
      <c r="E3" s="326" t="s">
        <v>1186</v>
      </c>
      <c r="F3" s="326" t="s">
        <v>1187</v>
      </c>
      <c r="G3" s="331" t="s">
        <v>1188</v>
      </c>
      <c r="H3" s="326" t="s">
        <v>1189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1190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1191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1192</v>
      </c>
      <c r="G6" s="333" t="s">
        <v>1193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1194</v>
      </c>
      <c r="H7" s="327"/>
    </row>
    <row r="8" spans="3:8">
      <c r="C8" s="327" t="s">
        <v>464</v>
      </c>
      <c r="D8" s="327" t="s">
        <v>1195</v>
      </c>
      <c r="E8" s="328">
        <v>45993</v>
      </c>
      <c r="F8" s="327">
        <v>12000</v>
      </c>
      <c r="G8" s="332" t="s">
        <v>1196</v>
      </c>
      <c r="H8" s="327"/>
    </row>
    <row r="9" spans="3:8" ht="29.25">
      <c r="C9" s="327" t="s">
        <v>464</v>
      </c>
      <c r="D9" s="327" t="s">
        <v>1197</v>
      </c>
      <c r="E9" s="328">
        <v>45993</v>
      </c>
      <c r="F9" s="327">
        <v>9000</v>
      </c>
      <c r="G9" s="332" t="s">
        <v>1198</v>
      </c>
      <c r="H9" s="327"/>
    </row>
    <row r="10" spans="3:8" ht="29.25">
      <c r="C10" s="327" t="s">
        <v>464</v>
      </c>
      <c r="D10" s="327" t="s">
        <v>1199</v>
      </c>
      <c r="E10" s="328">
        <v>45993</v>
      </c>
      <c r="F10" s="327">
        <v>10000</v>
      </c>
      <c r="G10" s="332" t="s">
        <v>1198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1200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1201</v>
      </c>
      <c r="D5" s="372"/>
      <c r="E5" s="372"/>
      <c r="F5" s="372"/>
      <c r="G5" s="372"/>
      <c r="H5" s="372"/>
      <c r="I5" s="372"/>
      <c r="J5" s="373"/>
      <c r="K5" s="374" t="s">
        <v>1202</v>
      </c>
      <c r="L5" s="375"/>
      <c r="M5" s="375"/>
      <c r="N5" s="375"/>
      <c r="O5" s="376" t="s">
        <v>1203</v>
      </c>
      <c r="P5" s="377"/>
      <c r="Q5" s="378"/>
    </row>
    <row r="6" spans="1:17" s="94" customFormat="1" ht="15.75" customHeight="1">
      <c r="A6" s="88" t="s">
        <v>1204</v>
      </c>
      <c r="B6" s="95" t="s">
        <v>1205</v>
      </c>
      <c r="C6" s="96" t="s">
        <v>869</v>
      </c>
      <c r="D6" s="97" t="s">
        <v>870</v>
      </c>
      <c r="E6" s="96" t="s">
        <v>1206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1207</v>
      </c>
      <c r="M6" s="139" t="s">
        <v>335</v>
      </c>
      <c r="N6" s="140" t="s">
        <v>864</v>
      </c>
      <c r="O6" s="246" t="s">
        <v>907</v>
      </c>
      <c r="P6" s="157"/>
      <c r="Q6" s="193" t="s">
        <v>1208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4" t="str">
        <f>IF(SP_SUL!K105="","*",SP_SUL!K105)</f>
        <v>*</v>
      </c>
      <c r="I107" s="132" t="str">
        <f>IF(SP_SUL!O105="","*",SP_SUL!O105)</f>
        <v>*</v>
      </c>
      <c r="J107" s="132" t="str">
        <f>IF(SP_SUL!P105="","*",SP_SUL!P105)</f>
        <v>*</v>
      </c>
      <c r="K107" s="141" t="str">
        <f>IF(SP_SUL!AK105="","*",SP_SUL!AK105)</f>
        <v>-</v>
      </c>
      <c r="L107" s="141" t="str">
        <f>IF(SP_SUL!AM105="","*",SP_SUL!AM105)</f>
        <v>-</v>
      </c>
      <c r="M107" s="141" t="str">
        <f>IF(SP_SUL!AP105="","*",SP_SUL!AP105)</f>
        <v>-</v>
      </c>
      <c r="N107" s="141" t="str">
        <f>IF(SP_SUL!AM105="","*",SP_SUL!AM105)</f>
        <v>-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*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*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*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ROBSON (TF-701)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*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0</v>
      </c>
      <c r="P113" s="91"/>
      <c r="Q113" s="145" t="str">
        <f>IF($A$2=1,IF(SP_SUL!BJ111="","*",SP_SUL!BJ111),IF(SP_SUL!BK111="","*",SP_SUL!BK111))</f>
        <v>*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*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0</v>
      </c>
      <c r="P115" s="91"/>
      <c r="Q115" s="145" t="str">
        <f>IF($A$2=1,IF(SP_SUL!BJ113="","*",SP_SUL!BJ113),IF(SP_SUL!BK113="","*",SP_SUL!BK113))</f>
        <v>*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0</v>
      </c>
      <c r="P116" s="91"/>
      <c r="Q116" s="145" t="str">
        <f>IF($A$2=1,IF(SP_SUL!BJ114="","*",SP_SUL!BJ114),IF(SP_SUL!BK114="","*",SP_SUL!BK114))</f>
        <v>*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0</v>
      </c>
      <c r="P117" s="91"/>
      <c r="Q117" s="145" t="str">
        <f>IF($A$2=1,IF(SP_SUL!BJ115="","*",SP_SUL!BJ115),IF(SP_SUL!BK115="","*",SP_SUL!BK115))</f>
        <v>*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0</v>
      </c>
      <c r="P118" s="91"/>
      <c r="Q118" s="145" t="str">
        <f>IF($A$2=1,IF(SP_SUL!BJ116="","*",SP_SUL!BJ116),IF(SP_SUL!BK116="","*",SP_SUL!BK116))</f>
        <v>*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*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0</v>
      </c>
      <c r="P120" s="91"/>
      <c r="Q120" s="145" t="str">
        <f>IF($A$2=1,IF(SP_SUL!BJ118="","*",SP_SUL!BJ118),IF(SP_SUL!BK118="","*",SP_SUL!BK118))</f>
        <v>*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0</v>
      </c>
      <c r="P121" s="91"/>
      <c r="Q121" s="145" t="str">
        <f>IF($A$2=1,IF(SP_SUL!BJ119="","*",SP_SUL!BJ119),IF(SP_SUL!BK119="","*",SP_SUL!BK119))</f>
        <v>*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0</v>
      </c>
      <c r="P122" s="91"/>
      <c r="Q122" s="145" t="str">
        <f>IF($A$2=1,IF(SP_SUL!BJ120="","*",SP_SUL!BJ120),IF(SP_SUL!BK120="","*",SP_SUL!BK120))</f>
        <v>*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0</v>
      </c>
      <c r="P123" s="91"/>
      <c r="Q123" s="145" t="str">
        <f>IF($A$2=1,IF(SP_SUL!BJ121="","*",SP_SUL!BJ121),IF(SP_SUL!BK121="","*",SP_SUL!BK121))</f>
        <v>*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0</v>
      </c>
      <c r="P124" s="91"/>
      <c r="Q124" s="145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0</v>
      </c>
      <c r="P126" s="91"/>
      <c r="Q126" s="145" t="str">
        <f>IF($A$2=1,IF(SP_SUL!BJ124="","*",SP_SUL!BJ124),IF(SP_SUL!BK124="","*",SP_SUL!BK124))</f>
        <v>*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0</v>
      </c>
      <c r="P127" s="91"/>
      <c r="Q127" s="145" t="str">
        <f>IF($A$2=1,IF(SP_SUL!BJ125="","*",SP_SUL!BJ125),IF(SP_SUL!BK125="","*",SP_SUL!BK125))</f>
        <v>*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0</v>
      </c>
      <c r="P128" s="91"/>
      <c r="Q128" s="145" t="str">
        <f>IF($A$2=1,IF(SP_SUL!BJ126="","*",SP_SUL!BJ126),IF(SP_SUL!BK126="","*",SP_SUL!BK126))</f>
        <v>*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0</v>
      </c>
      <c r="P129" s="91"/>
      <c r="Q129" s="145" t="str">
        <f>IF($A$2=1,IF(SP_SUL!BJ127="","*",SP_SUL!BJ127),IF(SP_SUL!BK127="","*",SP_SUL!BK127))</f>
        <v>*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0</v>
      </c>
      <c r="P130" s="91"/>
      <c r="Q130" s="145" t="str">
        <f>IF($A$2=1,IF(SP_SUL!BJ128="","*",SP_SUL!BJ128),IF(SP_SUL!BK128="","*",SP_SUL!BK128))</f>
        <v>*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0</v>
      </c>
      <c r="P131" s="91"/>
      <c r="Q131" s="145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1209</v>
      </c>
      <c r="W1" s="384"/>
      <c r="X1" s="384"/>
      <c r="Y1" s="104"/>
    </row>
    <row r="2" spans="1:25" s="101" customFormat="1" ht="11.25" customHeight="1">
      <c r="A2" s="105" t="s">
        <v>1210</v>
      </c>
      <c r="B2" s="105" t="s">
        <v>1205</v>
      </c>
      <c r="C2" s="105" t="s">
        <v>313</v>
      </c>
      <c r="D2" s="106" t="s">
        <v>869</v>
      </c>
      <c r="E2" s="106" t="s">
        <v>870</v>
      </c>
      <c r="F2" s="106" t="s">
        <v>1204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1211</v>
      </c>
      <c r="U2" s="108" t="s">
        <v>872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>
        <f ca="1">_xlfn.XLOOKUP(G6&amp;$V$2,BS_CONTROLE[CHAVE],BS_CONTROLE[Quantidade_11],"-")</f>
        <v>20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55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312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>
        <f ca="1">_xlfn.XLOOKUP(G31&amp;$V$2,BS_CONTROLE[CHAVE],BS_CONTROLE[Quantidade_11],"-")</f>
        <v>20</v>
      </c>
      <c r="W31" s="112">
        <f ca="1">_xlfn.XLOOKUP(G31&amp;$W$2,BS_CONTROLE[CHAVE],BS_CONTROLE[Quantidade_11],"-")</f>
        <v>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55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1900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23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1800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12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312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54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55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312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55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12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312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312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*</v>
      </c>
      <c r="C103" s="109" t="str">
        <f>IF(SP_SUL!Z105="","*",SP_SUL!Z105)</f>
        <v>*</v>
      </c>
      <c r="D103" s="110" t="str">
        <f>IF(SP_SUL!S105="","*",SP_SUL!S105)</f>
        <v>-</v>
      </c>
      <c r="E103" s="110" t="str">
        <f>IF(SP_SUL!T105="","*",SP_SUL!T105)</f>
        <v>-</v>
      </c>
      <c r="F103" s="110" t="str">
        <f>IF(SP_SUL!B105="","*",SP_SUL!B105)</f>
        <v>*</v>
      </c>
      <c r="G103" s="110" t="str">
        <f>IF(SP_SUL!D105="","*",SP_SUL!D105)</f>
        <v>*</v>
      </c>
      <c r="H103" s="110" t="str">
        <f>IF(SP_SUL!F105="","*",SP_SUL!F105)</f>
        <v>*</v>
      </c>
      <c r="I103" s="110" t="str">
        <f>IF(SP_SUL!H105="","*",SP_SUL!H105)</f>
        <v>*</v>
      </c>
      <c r="J103" s="110" t="str">
        <f>IF(SP_SUL!I105="","*",SP_SUL!I105)</f>
        <v>*</v>
      </c>
      <c r="K103" s="110" t="str">
        <f>IF(SP_SUL!M105="","*",SP_SUL!M105)</f>
        <v>-</v>
      </c>
      <c r="L103" s="110" t="str">
        <f>IF(SP_SUL!N105="","*",SP_SUL!N105)</f>
        <v>-</v>
      </c>
      <c r="M103" s="111" t="str">
        <f>IF(SP_SUL!J105="","*",SP_SUL!J105)</f>
        <v>*</v>
      </c>
      <c r="N103" s="270" t="str">
        <f>IF(SP_SUL!K105="","*",SP_SUL!K105)</f>
        <v>*</v>
      </c>
      <c r="O103" s="270" t="str">
        <f>IF(SP_SUL!L105="","*",SP_SUL!L105)</f>
        <v>-</v>
      </c>
      <c r="P103" s="111"/>
      <c r="Q103" s="128" t="str">
        <f>IF(SP_SUL!O105="","*",SP_SUL!O105)</f>
        <v>*</v>
      </c>
      <c r="R103" s="128" t="str">
        <f>IF(SP_SUL!P105="","*",SP_SUL!P105)</f>
        <v>*</v>
      </c>
      <c r="S103" s="110" t="str">
        <f>IF(SP_SUL!Q105="","*",CONCATENATE(SP_SUL!Q105," ",SP_SUL!R105))</f>
        <v>*</v>
      </c>
      <c r="T103" s="110" t="str">
        <f>IF(SP_SUL!V105="","*",SP_SUL!V105)</f>
        <v>*</v>
      </c>
      <c r="U103" s="110" t="str">
        <f>IF(SP_SUL!W105="","*",SP_SUL!W105)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*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*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*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*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*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ROBSON (TF-701)</v>
      </c>
      <c r="H108" s="110" t="str">
        <f>IF(SP_SUL!F110="","*",SP_SUL!F110)</f>
        <v>PDM - SUBSTITUIÇÃO - TRILHO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M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*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*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*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*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*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*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*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*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*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*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1900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*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23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*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*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*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*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*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*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*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1212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1213</v>
      </c>
      <c r="C2" s="96" t="s">
        <v>854</v>
      </c>
      <c r="D2" s="96" t="s">
        <v>856</v>
      </c>
      <c r="E2" s="96" t="s">
        <v>1214</v>
      </c>
      <c r="F2" s="96" t="s">
        <v>1215</v>
      </c>
      <c r="G2" s="96" t="s">
        <v>1216</v>
      </c>
      <c r="H2" s="96" t="s">
        <v>1217</v>
      </c>
      <c r="I2" s="96" t="s">
        <v>1218</v>
      </c>
      <c r="J2" s="96" t="s">
        <v>1219</v>
      </c>
      <c r="K2" s="131" t="s">
        <v>1220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 t="str">
        <f>IF(SP_SUL!B105="","*",SP_SUL!B105)</f>
        <v>*</v>
      </c>
      <c r="D103" s="121" t="str">
        <f>IF(SP_SUL!D105="","*",SP_SUL!D105)</f>
        <v>*</v>
      </c>
      <c r="E103" s="121" t="str">
        <f>IF(SP_SUL!H105="","*",SP_SUL!H105)</f>
        <v>*</v>
      </c>
      <c r="F103" s="137" t="str">
        <f>IF(SP_SUL!M105="","*",SP_SUL!M105)</f>
        <v>-</v>
      </c>
      <c r="G103" s="121" t="str">
        <f>IF(SP_SUL!I105="","*",SP_SUL!I105)</f>
        <v>*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*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*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*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*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*</v>
      </c>
      <c r="C108" s="121">
        <f>IF(SP_SUL!B110="","*",SP_SUL!B110)</f>
        <v>45996</v>
      </c>
      <c r="D108" s="121" t="str">
        <f>IF(SP_SUL!D110="","*",SP_SUL!D110)</f>
        <v>ROBSON (TF-701)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*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*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*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*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*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*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*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*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*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*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*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*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 hidden="1">
      <c r="B122" s="120" t="str">
        <f>IF(SP_SUL!Y124="","*",SP_SUL!Y124)</f>
        <v>*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*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*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*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*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*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2025-12-04T21:07:29Z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