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46" documentId="8_{C16AF0B1-DE6F-4D81-B6CC-DB7BBC320B89}" xr6:coauthVersionLast="47" xr6:coauthVersionMax="47" xr10:uidLastSave="{EB9418E0-611D-4FC8-A4E0-88490BF3F2E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490" i="1" l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L504" i="15"/>
  <c r="K504" i="15"/>
  <c r="L514" i="15"/>
  <c r="K514" i="15"/>
  <c r="L513" i="15"/>
  <c r="K513" i="15"/>
  <c r="L512" i="15"/>
  <c r="K512" i="15"/>
  <c r="L536" i="15"/>
  <c r="K536" i="15"/>
  <c r="L535" i="15"/>
  <c r="K535" i="15"/>
  <c r="L532" i="15"/>
  <c r="K532" i="15"/>
  <c r="K525" i="15"/>
  <c r="L501" i="15"/>
  <c r="K501" i="15"/>
  <c r="K502" i="15"/>
  <c r="L502" i="15"/>
  <c r="K503" i="15"/>
  <c r="L503" i="15"/>
  <c r="K505" i="15"/>
  <c r="L505" i="15"/>
  <c r="K506" i="15"/>
  <c r="L506" i="15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R498" i="15"/>
  <c r="D498" i="15"/>
  <c r="E498" i="15"/>
  <c r="K501" i="10"/>
  <c r="M501" i="10"/>
  <c r="BR501" i="1"/>
  <c r="BS501" i="1"/>
  <c r="BT501" i="1"/>
  <c r="R499" i="15"/>
  <c r="D499" i="15"/>
  <c r="E499" i="15"/>
  <c r="K502" i="10"/>
  <c r="M502" i="10"/>
  <c r="BR502" i="1"/>
  <c r="BS502" i="1"/>
  <c r="BT502" i="1"/>
  <c r="K500" i="15"/>
  <c r="L500" i="15"/>
  <c r="D500" i="15"/>
  <c r="E500" i="15"/>
  <c r="K503" i="10"/>
  <c r="M503" i="10"/>
  <c r="BR503" i="1"/>
  <c r="BS503" i="1"/>
  <c r="BT503" i="1"/>
  <c r="R501" i="15"/>
  <c r="D501" i="15"/>
  <c r="E501" i="15"/>
  <c r="K504" i="10"/>
  <c r="M504" i="10"/>
  <c r="BR504" i="1"/>
  <c r="BS504" i="1"/>
  <c r="BT504" i="1"/>
  <c r="R502" i="15"/>
  <c r="D502" i="15"/>
  <c r="E502" i="15"/>
  <c r="K505" i="10"/>
  <c r="M505" i="10"/>
  <c r="BR505" i="1"/>
  <c r="BS505" i="1"/>
  <c r="BT505" i="1"/>
  <c r="R503" i="15"/>
  <c r="D503" i="15"/>
  <c r="E503" i="15"/>
  <c r="K506" i="10"/>
  <c r="M506" i="10"/>
  <c r="BR506" i="1"/>
  <c r="BS506" i="1"/>
  <c r="BT506" i="1"/>
  <c r="R504" i="15"/>
  <c r="D504" i="15"/>
  <c r="E504" i="15"/>
  <c r="K507" i="10"/>
  <c r="M507" i="10"/>
  <c r="BR507" i="1"/>
  <c r="BS507" i="1"/>
  <c r="BT507" i="1"/>
  <c r="R505" i="15"/>
  <c r="D505" i="15"/>
  <c r="E505" i="15"/>
  <c r="K508" i="10"/>
  <c r="M508" i="10"/>
  <c r="BR508" i="1"/>
  <c r="BS508" i="1"/>
  <c r="BT508" i="1"/>
  <c r="R506" i="15"/>
  <c r="D506" i="15"/>
  <c r="E506" i="15"/>
  <c r="K509" i="10"/>
  <c r="M509" i="10"/>
  <c r="BR509" i="1"/>
  <c r="BS509" i="1"/>
  <c r="BT509" i="1"/>
  <c r="K507" i="15"/>
  <c r="L507" i="15"/>
  <c r="D507" i="15"/>
  <c r="E507" i="15"/>
  <c r="K510" i="10"/>
  <c r="M510" i="10"/>
  <c r="BR510" i="1"/>
  <c r="BS510" i="1"/>
  <c r="BT510" i="1"/>
  <c r="K508" i="15"/>
  <c r="L508" i="15"/>
  <c r="D508" i="15"/>
  <c r="E508" i="15"/>
  <c r="K511" i="10"/>
  <c r="M511" i="10"/>
  <c r="BR511" i="1"/>
  <c r="BS511" i="1"/>
  <c r="BT511" i="1"/>
  <c r="K509" i="15"/>
  <c r="L509" i="15"/>
  <c r="D509" i="15"/>
  <c r="E509" i="15"/>
  <c r="K512" i="10"/>
  <c r="M512" i="10"/>
  <c r="BR512" i="1"/>
  <c r="BS512" i="1"/>
  <c r="BT512" i="1"/>
  <c r="K510" i="15"/>
  <c r="L510" i="15"/>
  <c r="D510" i="15"/>
  <c r="E510" i="15"/>
  <c r="K513" i="10"/>
  <c r="M513" i="10"/>
  <c r="BR513" i="1"/>
  <c r="BS513" i="1"/>
  <c r="BT513" i="1"/>
  <c r="K511" i="15"/>
  <c r="R511" i="15"/>
  <c r="D511" i="15"/>
  <c r="E511" i="15"/>
  <c r="K514" i="10"/>
  <c r="M514" i="10"/>
  <c r="BR514" i="1"/>
  <c r="BS514" i="1"/>
  <c r="BT514" i="1"/>
  <c r="R512" i="15"/>
  <c r="D512" i="15"/>
  <c r="E512" i="15"/>
  <c r="K515" i="10"/>
  <c r="M515" i="10"/>
  <c r="BR515" i="1"/>
  <c r="BS515" i="1"/>
  <c r="BT515" i="1"/>
  <c r="R513" i="15"/>
  <c r="D513" i="15"/>
  <c r="E513" i="15"/>
  <c r="K516" i="10"/>
  <c r="M516" i="10"/>
  <c r="BR516" i="1"/>
  <c r="BS516" i="1"/>
  <c r="BT516" i="1"/>
  <c r="R514" i="15"/>
  <c r="D514" i="15"/>
  <c r="E514" i="15"/>
  <c r="K517" i="10"/>
  <c r="M517" i="10"/>
  <c r="BR517" i="1"/>
  <c r="BS517" i="1"/>
  <c r="BT517" i="1"/>
  <c r="K515" i="15"/>
  <c r="L515" i="15"/>
  <c r="R515" i="15"/>
  <c r="D515" i="15"/>
  <c r="E515" i="15"/>
  <c r="K518" i="10"/>
  <c r="M518" i="10"/>
  <c r="BR518" i="1"/>
  <c r="BS518" i="1"/>
  <c r="BT518" i="1"/>
  <c r="K516" i="15"/>
  <c r="L516" i="15"/>
  <c r="R516" i="15"/>
  <c r="D516" i="15"/>
  <c r="E516" i="15"/>
  <c r="K519" i="10"/>
  <c r="M519" i="10"/>
  <c r="BR519" i="1"/>
  <c r="BS519" i="1"/>
  <c r="BT519" i="1"/>
  <c r="K517" i="15"/>
  <c r="L517" i="15"/>
  <c r="D517" i="15"/>
  <c r="E517" i="15"/>
  <c r="K520" i="10"/>
  <c r="M520" i="10"/>
  <c r="BR520" i="1"/>
  <c r="BS520" i="1"/>
  <c r="BT520" i="1"/>
  <c r="R518" i="15"/>
  <c r="D518" i="15"/>
  <c r="E518" i="15"/>
  <c r="K521" i="10"/>
  <c r="M521" i="10"/>
  <c r="BR521" i="1"/>
  <c r="BS521" i="1"/>
  <c r="BT521" i="1"/>
  <c r="K519" i="15"/>
  <c r="L519" i="15"/>
  <c r="R519" i="15"/>
  <c r="D519" i="15"/>
  <c r="E519" i="15"/>
  <c r="K522" i="10"/>
  <c r="M522" i="10"/>
  <c r="BR522" i="1"/>
  <c r="BS522" i="1"/>
  <c r="BT522" i="1"/>
  <c r="K520" i="15"/>
  <c r="L520" i="15"/>
  <c r="R520" i="15"/>
  <c r="D520" i="15"/>
  <c r="E520" i="15"/>
  <c r="K523" i="10"/>
  <c r="M523" i="10"/>
  <c r="BR523" i="1"/>
  <c r="BS523" i="1"/>
  <c r="BT523" i="1"/>
  <c r="K521" i="15"/>
  <c r="L521" i="15"/>
  <c r="R521" i="15"/>
  <c r="D521" i="15"/>
  <c r="E521" i="15"/>
  <c r="K524" i="10"/>
  <c r="M524" i="10"/>
  <c r="BR524" i="1"/>
  <c r="BS524" i="1"/>
  <c r="BT524" i="1"/>
  <c r="K522" i="15"/>
  <c r="L522" i="15"/>
  <c r="R522" i="15"/>
  <c r="D522" i="15"/>
  <c r="E522" i="15"/>
  <c r="K525" i="10"/>
  <c r="M525" i="10"/>
  <c r="BR525" i="1"/>
  <c r="BS525" i="1"/>
  <c r="BT525" i="1"/>
  <c r="K523" i="15"/>
  <c r="L523" i="15"/>
  <c r="D523" i="15"/>
  <c r="E523" i="15"/>
  <c r="K526" i="10"/>
  <c r="M526" i="10"/>
  <c r="BR526" i="1"/>
  <c r="BS526" i="1"/>
  <c r="BT526" i="1"/>
  <c r="K524" i="15"/>
  <c r="R524" i="15"/>
  <c r="D524" i="15"/>
  <c r="E524" i="15"/>
  <c r="K527" i="10"/>
  <c r="M527" i="10"/>
  <c r="BR527" i="1"/>
  <c r="BS527" i="1"/>
  <c r="BT527" i="1"/>
  <c r="R525" i="15"/>
  <c r="D525" i="15"/>
  <c r="E525" i="15"/>
  <c r="K528" i="10"/>
  <c r="M528" i="10"/>
  <c r="BR528" i="1"/>
  <c r="BS528" i="1"/>
  <c r="BT528" i="1"/>
  <c r="K526" i="15"/>
  <c r="L526" i="15"/>
  <c r="R526" i="15"/>
  <c r="D526" i="15"/>
  <c r="E526" i="15"/>
  <c r="K529" i="10"/>
  <c r="M529" i="10"/>
  <c r="BR529" i="1"/>
  <c r="BS529" i="1"/>
  <c r="BT529" i="1"/>
  <c r="K527" i="15"/>
  <c r="L527" i="15"/>
  <c r="R527" i="15"/>
  <c r="D527" i="15"/>
  <c r="E527" i="15"/>
  <c r="K530" i="10"/>
  <c r="M530" i="10"/>
  <c r="BR530" i="1"/>
  <c r="BS530" i="1"/>
  <c r="BT530" i="1"/>
  <c r="K528" i="15"/>
  <c r="L528" i="15"/>
  <c r="D528" i="15"/>
  <c r="E528" i="15"/>
  <c r="K531" i="10"/>
  <c r="M531" i="10"/>
  <c r="BR531" i="1"/>
  <c r="BS531" i="1"/>
  <c r="BT531" i="1"/>
  <c r="K529" i="15"/>
  <c r="L529" i="15"/>
  <c r="D529" i="15"/>
  <c r="E529" i="15"/>
  <c r="K532" i="10"/>
  <c r="M532" i="10"/>
  <c r="BR532" i="1"/>
  <c r="BS532" i="1"/>
  <c r="BT532" i="1"/>
  <c r="D530" i="15"/>
  <c r="E530" i="15"/>
  <c r="K533" i="10"/>
  <c r="M533" i="10"/>
  <c r="BR533" i="1"/>
  <c r="BS533" i="1"/>
  <c r="BT533" i="1"/>
  <c r="K531" i="15"/>
  <c r="L531" i="15"/>
  <c r="R531" i="15"/>
  <c r="D531" i="15"/>
  <c r="E531" i="15"/>
  <c r="K534" i="10"/>
  <c r="M534" i="10"/>
  <c r="BR534" i="1"/>
  <c r="BS534" i="1"/>
  <c r="BT534" i="1"/>
  <c r="R532" i="15"/>
  <c r="D532" i="15"/>
  <c r="E532" i="15"/>
  <c r="K535" i="10"/>
  <c r="M535" i="10"/>
  <c r="BR535" i="1"/>
  <c r="BS535" i="1"/>
  <c r="BT535" i="1"/>
  <c r="R533" i="15"/>
  <c r="D533" i="15"/>
  <c r="E533" i="15"/>
  <c r="K536" i="10"/>
  <c r="M536" i="10"/>
  <c r="BR536" i="1"/>
  <c r="BS536" i="1"/>
  <c r="BT536" i="1"/>
  <c r="K534" i="15"/>
  <c r="L534" i="15"/>
  <c r="R534" i="15"/>
  <c r="D534" i="15"/>
  <c r="E534" i="15"/>
  <c r="K537" i="10"/>
  <c r="M537" i="10"/>
  <c r="BR537" i="1"/>
  <c r="BS537" i="1"/>
  <c r="BT537" i="1"/>
  <c r="R535" i="15"/>
  <c r="D535" i="15"/>
  <c r="E535" i="15"/>
  <c r="K538" i="10"/>
  <c r="M538" i="10"/>
  <c r="BR538" i="1"/>
  <c r="BS538" i="1"/>
  <c r="BT538" i="1"/>
  <c r="R536" i="15"/>
  <c r="D536" i="15"/>
  <c r="E536" i="15"/>
  <c r="K539" i="10"/>
  <c r="M539" i="10"/>
  <c r="BR539" i="1"/>
  <c r="BS539" i="1"/>
  <c r="BT539" i="1"/>
  <c r="K537" i="15"/>
  <c r="L537" i="15"/>
  <c r="D537" i="15"/>
  <c r="E537" i="15"/>
  <c r="K540" i="10"/>
  <c r="M540" i="10"/>
  <c r="BR540" i="1"/>
  <c r="BS540" i="1"/>
  <c r="BT540" i="1"/>
  <c r="K538" i="15"/>
  <c r="L538" i="15"/>
  <c r="D538" i="15"/>
  <c r="E538" i="15"/>
  <c r="K541" i="10"/>
  <c r="M541" i="10"/>
  <c r="BR541" i="1"/>
  <c r="BS541" i="1"/>
  <c r="BT541" i="1"/>
  <c r="K539" i="15"/>
  <c r="L539" i="15"/>
  <c r="R539" i="15"/>
  <c r="D539" i="15"/>
  <c r="E539" i="15"/>
  <c r="K542" i="10"/>
  <c r="M542" i="10"/>
  <c r="BR542" i="1"/>
  <c r="BS542" i="1"/>
  <c r="BT542" i="1"/>
  <c r="K540" i="15"/>
  <c r="L540" i="15"/>
  <c r="R540" i="15"/>
  <c r="D540" i="15"/>
  <c r="E540" i="15"/>
  <c r="K543" i="10"/>
  <c r="M543" i="10"/>
  <c r="BR543" i="1"/>
  <c r="BS543" i="1"/>
  <c r="BT543" i="1"/>
  <c r="K541" i="15"/>
  <c r="L541" i="15"/>
  <c r="R541" i="15"/>
  <c r="D541" i="15"/>
  <c r="E541" i="15"/>
  <c r="K544" i="10"/>
  <c r="M544" i="10"/>
  <c r="BR544" i="1"/>
  <c r="BS544" i="1"/>
  <c r="BT544" i="1"/>
  <c r="K542" i="15"/>
  <c r="L542" i="15"/>
  <c r="D542" i="15"/>
  <c r="E542" i="15"/>
  <c r="K545" i="10"/>
  <c r="M545" i="10"/>
  <c r="BR545" i="1"/>
  <c r="BS545" i="1"/>
  <c r="BT545" i="1"/>
  <c r="K543" i="15"/>
  <c r="L543" i="15"/>
  <c r="D543" i="15"/>
  <c r="E543" i="15"/>
  <c r="K546" i="10"/>
  <c r="M546" i="10"/>
  <c r="BR546" i="1"/>
  <c r="BS546" i="1"/>
  <c r="BT546" i="1"/>
  <c r="K544" i="15"/>
  <c r="L544" i="15"/>
  <c r="R544" i="15"/>
  <c r="D544" i="15"/>
  <c r="E544" i="15"/>
  <c r="K547" i="10"/>
  <c r="M547" i="10"/>
  <c r="BR547" i="1"/>
  <c r="BS547" i="1"/>
  <c r="BT547" i="1"/>
  <c r="K545" i="15"/>
  <c r="L545" i="15"/>
  <c r="R545" i="15"/>
  <c r="D545" i="15"/>
  <c r="E545" i="15"/>
  <c r="K548" i="10"/>
  <c r="M548" i="10"/>
  <c r="BR548" i="1"/>
  <c r="BS548" i="1"/>
  <c r="BT548" i="1"/>
  <c r="K546" i="15"/>
  <c r="L546" i="15"/>
  <c r="R546" i="15"/>
  <c r="D546" i="15"/>
  <c r="E546" i="15"/>
  <c r="K549" i="10"/>
  <c r="M549" i="10"/>
  <c r="BR549" i="1"/>
  <c r="BS549" i="1"/>
  <c r="BT549" i="1"/>
  <c r="K547" i="15"/>
  <c r="L547" i="15"/>
  <c r="R547" i="15"/>
  <c r="D547" i="15"/>
  <c r="E547" i="15"/>
  <c r="K550" i="10"/>
  <c r="M550" i="10"/>
  <c r="BR550" i="1"/>
  <c r="BS550" i="1"/>
  <c r="BT550" i="1"/>
  <c r="K548" i="15"/>
  <c r="L548" i="15"/>
  <c r="R548" i="15"/>
  <c r="D548" i="15"/>
  <c r="E548" i="15"/>
  <c r="K551" i="10"/>
  <c r="M551" i="10"/>
  <c r="BR551" i="1"/>
  <c r="BS551" i="1"/>
  <c r="BT551" i="1"/>
  <c r="K549" i="15"/>
  <c r="L549" i="15"/>
  <c r="R549" i="15"/>
  <c r="D549" i="15"/>
  <c r="E549" i="15"/>
  <c r="K552" i="10"/>
  <c r="M552" i="10"/>
  <c r="BR552" i="1"/>
  <c r="BS552" i="1"/>
  <c r="BT552" i="1"/>
  <c r="K550" i="15"/>
  <c r="L550" i="15"/>
  <c r="D550" i="15"/>
  <c r="E550" i="15"/>
  <c r="K553" i="10"/>
  <c r="M553" i="10"/>
  <c r="BR553" i="1"/>
  <c r="BS553" i="1"/>
  <c r="BT553" i="1"/>
  <c r="K551" i="15"/>
  <c r="L551" i="15"/>
  <c r="R551" i="15"/>
  <c r="D551" i="15"/>
  <c r="E551" i="15"/>
  <c r="K554" i="10"/>
  <c r="M554" i="10"/>
  <c r="BR554" i="1"/>
  <c r="BS554" i="1"/>
  <c r="BT554" i="1"/>
  <c r="K552" i="15"/>
  <c r="L552" i="15"/>
  <c r="R552" i="15"/>
  <c r="D552" i="15"/>
  <c r="E552" i="15"/>
  <c r="K555" i="10"/>
  <c r="M555" i="10"/>
  <c r="BR555" i="1"/>
  <c r="BS555" i="1"/>
  <c r="BT555" i="1"/>
  <c r="K553" i="15"/>
  <c r="L553" i="15"/>
  <c r="R553" i="15"/>
  <c r="D553" i="15"/>
  <c r="E553" i="15"/>
  <c r="K556" i="10"/>
  <c r="M556" i="10"/>
  <c r="BR556" i="1"/>
  <c r="BS556" i="1"/>
  <c r="BT556" i="1"/>
  <c r="K554" i="15"/>
  <c r="L554" i="15"/>
  <c r="D554" i="15"/>
  <c r="E554" i="15"/>
  <c r="K557" i="10"/>
  <c r="M557" i="10"/>
  <c r="BR557" i="1"/>
  <c r="BS557" i="1"/>
  <c r="BT557" i="1"/>
  <c r="K555" i="15"/>
  <c r="L555" i="15"/>
  <c r="R555" i="15"/>
  <c r="D555" i="15"/>
  <c r="E555" i="15"/>
  <c r="K558" i="10"/>
  <c r="M558" i="10"/>
  <c r="BR558" i="1"/>
  <c r="BS558" i="1"/>
  <c r="BT558" i="1"/>
  <c r="K556" i="15"/>
  <c r="L556" i="15"/>
  <c r="D556" i="15"/>
  <c r="E556" i="15"/>
  <c r="K559" i="10"/>
  <c r="M559" i="10"/>
  <c r="BR559" i="1"/>
  <c r="BS559" i="1"/>
  <c r="BT559" i="1"/>
  <c r="K557" i="15"/>
  <c r="L557" i="15"/>
  <c r="R557" i="15"/>
  <c r="D557" i="15"/>
  <c r="E557" i="15"/>
  <c r="K560" i="10"/>
  <c r="M560" i="10"/>
  <c r="BR560" i="1"/>
  <c r="BS560" i="1"/>
  <c r="BT560" i="1"/>
  <c r="K558" i="15"/>
  <c r="L558" i="15"/>
  <c r="R558" i="15"/>
  <c r="D558" i="15"/>
  <c r="E558" i="15"/>
  <c r="K561" i="10"/>
  <c r="M561" i="10"/>
  <c r="BR561" i="1"/>
  <c r="BS561" i="1"/>
  <c r="BT561" i="1"/>
  <c r="K559" i="15"/>
  <c r="L559" i="15"/>
  <c r="D559" i="15"/>
  <c r="E559" i="15"/>
  <c r="K562" i="10"/>
  <c r="M562" i="10"/>
  <c r="BR562" i="1"/>
  <c r="BS562" i="1"/>
  <c r="BT562" i="1"/>
  <c r="K560" i="15"/>
  <c r="L560" i="15"/>
  <c r="R560" i="15"/>
  <c r="D560" i="15"/>
  <c r="E560" i="15"/>
  <c r="K563" i="10"/>
  <c r="M563" i="10"/>
  <c r="BR563" i="1"/>
  <c r="BS563" i="1"/>
  <c r="BT563" i="1"/>
  <c r="K561" i="15"/>
  <c r="L561" i="15"/>
  <c r="R561" i="15"/>
  <c r="D561" i="15"/>
  <c r="E561" i="15"/>
  <c r="K564" i="10"/>
  <c r="M564" i="10"/>
  <c r="BR564" i="1"/>
  <c r="BS564" i="1"/>
  <c r="BT564" i="1"/>
  <c r="K562" i="15"/>
  <c r="L562" i="15"/>
  <c r="R562" i="15"/>
  <c r="D562" i="15"/>
  <c r="E562" i="15"/>
  <c r="K565" i="10"/>
  <c r="M565" i="10"/>
  <c r="BR565" i="1"/>
  <c r="BS565" i="1"/>
  <c r="BT565" i="1"/>
  <c r="K563" i="15"/>
  <c r="L563" i="15"/>
  <c r="R563" i="15"/>
  <c r="D563" i="15"/>
  <c r="E563" i="15"/>
  <c r="K566" i="10"/>
  <c r="M566" i="10"/>
  <c r="BR566" i="1"/>
  <c r="BS566" i="1"/>
  <c r="BT566" i="1"/>
  <c r="K564" i="15"/>
  <c r="L564" i="15"/>
  <c r="D564" i="15"/>
  <c r="E564" i="15"/>
  <c r="K567" i="10"/>
  <c r="M567" i="10"/>
  <c r="BR567" i="1"/>
  <c r="BS567" i="1"/>
  <c r="BT567" i="1"/>
  <c r="K565" i="15"/>
  <c r="L565" i="15"/>
  <c r="R565" i="15"/>
  <c r="D565" i="15"/>
  <c r="E565" i="15"/>
  <c r="K568" i="10"/>
  <c r="M568" i="10"/>
  <c r="BR568" i="1"/>
  <c r="BS568" i="1"/>
  <c r="BT568" i="1"/>
  <c r="K566" i="15"/>
  <c r="L566" i="15"/>
  <c r="R566" i="15"/>
  <c r="D566" i="15"/>
  <c r="E566" i="15"/>
  <c r="K569" i="10"/>
  <c r="M569" i="10"/>
  <c r="BR569" i="1"/>
  <c r="BS569" i="1"/>
  <c r="BT569" i="1"/>
  <c r="K567" i="15"/>
  <c r="L567" i="15"/>
  <c r="R567" i="15"/>
  <c r="D567" i="15"/>
  <c r="E567" i="15"/>
  <c r="K570" i="10"/>
  <c r="M570" i="10"/>
  <c r="BR570" i="1"/>
  <c r="BS570" i="1"/>
  <c r="BT570" i="1"/>
  <c r="K568" i="15"/>
  <c r="L568" i="15"/>
  <c r="R568" i="15"/>
  <c r="D568" i="15"/>
  <c r="E568" i="15"/>
  <c r="K571" i="10"/>
  <c r="M571" i="10"/>
  <c r="BR571" i="1"/>
  <c r="BS571" i="1"/>
  <c r="BT571" i="1"/>
  <c r="K569" i="15"/>
  <c r="L569" i="15"/>
  <c r="D569" i="15"/>
  <c r="E569" i="15"/>
  <c r="K572" i="10"/>
  <c r="M572" i="10"/>
  <c r="BR572" i="1"/>
  <c r="BS572" i="1"/>
  <c r="BT572" i="1"/>
  <c r="K570" i="15"/>
  <c r="L570" i="15"/>
  <c r="D570" i="15"/>
  <c r="E570" i="15"/>
  <c r="K573" i="10"/>
  <c r="M573" i="10"/>
  <c r="BR573" i="1"/>
  <c r="BS573" i="1"/>
  <c r="BT573" i="1"/>
  <c r="K571" i="15"/>
  <c r="L571" i="15"/>
  <c r="D571" i="15"/>
  <c r="E571" i="15"/>
  <c r="K574" i="10"/>
  <c r="M574" i="10"/>
  <c r="BR574" i="1"/>
  <c r="BS574" i="1"/>
  <c r="BT574" i="1"/>
  <c r="K572" i="15"/>
  <c r="L572" i="15"/>
  <c r="D572" i="15"/>
  <c r="E572" i="15"/>
  <c r="K575" i="10"/>
  <c r="M575" i="10"/>
  <c r="BR575" i="1"/>
  <c r="BS575" i="1"/>
  <c r="BT575" i="1"/>
  <c r="K573" i="15"/>
  <c r="L573" i="15"/>
  <c r="D573" i="15"/>
  <c r="E573" i="15"/>
  <c r="K576" i="10"/>
  <c r="M576" i="10"/>
  <c r="BR576" i="1"/>
  <c r="BS576" i="1"/>
  <c r="BT576" i="1"/>
  <c r="K574" i="15"/>
  <c r="L574" i="15"/>
  <c r="D574" i="15"/>
  <c r="E574" i="15"/>
  <c r="K577" i="10"/>
  <c r="M577" i="10"/>
  <c r="BR577" i="1"/>
  <c r="BS577" i="1"/>
  <c r="BT577" i="1"/>
  <c r="K575" i="15"/>
  <c r="L575" i="15"/>
  <c r="D575" i="15"/>
  <c r="E575" i="15"/>
  <c r="K578" i="10"/>
  <c r="M578" i="10"/>
  <c r="BR578" i="1"/>
  <c r="BS578" i="1"/>
  <c r="BT578" i="1"/>
  <c r="K576" i="15"/>
  <c r="L576" i="15"/>
  <c r="D576" i="15"/>
  <c r="E576" i="15"/>
  <c r="K579" i="10"/>
  <c r="M579" i="10"/>
  <c r="BR579" i="1"/>
  <c r="BS579" i="1"/>
  <c r="BT579" i="1"/>
  <c r="K577" i="15"/>
  <c r="L577" i="15"/>
  <c r="D577" i="15"/>
  <c r="E577" i="15"/>
  <c r="K580" i="10"/>
  <c r="M580" i="10"/>
  <c r="BR580" i="1"/>
  <c r="BS580" i="1"/>
  <c r="BT580" i="1"/>
  <c r="K578" i="15"/>
  <c r="L578" i="15"/>
  <c r="D578" i="15"/>
  <c r="E578" i="15"/>
  <c r="K581" i="10"/>
  <c r="M581" i="10"/>
  <c r="BR581" i="1"/>
  <c r="BS581" i="1"/>
  <c r="BT581" i="1"/>
  <c r="K579" i="15"/>
  <c r="L579" i="15"/>
  <c r="D579" i="15"/>
  <c r="E579" i="15"/>
  <c r="K582" i="10"/>
  <c r="M582" i="10"/>
  <c r="BR582" i="1"/>
  <c r="BS582" i="1"/>
  <c r="BT582" i="1"/>
  <c r="K580" i="15"/>
  <c r="L580" i="15"/>
  <c r="D580" i="15"/>
  <c r="E580" i="15"/>
  <c r="K583" i="10"/>
  <c r="BR583" i="1"/>
  <c r="BS583" i="1"/>
  <c r="BT583" i="1"/>
  <c r="K581" i="15"/>
  <c r="L581" i="15"/>
  <c r="D581" i="15"/>
  <c r="E581" i="15"/>
  <c r="K584" i="10"/>
  <c r="M584" i="10"/>
  <c r="BR584" i="1"/>
  <c r="BS584" i="1"/>
  <c r="BT584" i="1"/>
  <c r="K582" i="15"/>
  <c r="L582" i="15"/>
  <c r="D582" i="15"/>
  <c r="E582" i="15"/>
  <c r="K585" i="10"/>
  <c r="M585" i="10"/>
  <c r="BR585" i="1"/>
  <c r="BS585" i="1"/>
  <c r="BT585" i="1"/>
  <c r="K583" i="15"/>
  <c r="L583" i="15"/>
  <c r="D583" i="15"/>
  <c r="E583" i="15"/>
  <c r="K586" i="10"/>
  <c r="M586" i="10"/>
  <c r="BR586" i="1"/>
  <c r="BS586" i="1"/>
  <c r="BT586" i="1"/>
  <c r="K584" i="15"/>
  <c r="L584" i="15"/>
  <c r="D584" i="15"/>
  <c r="E584" i="15"/>
  <c r="K587" i="10"/>
  <c r="M587" i="10"/>
  <c r="BR587" i="1"/>
  <c r="BS587" i="1"/>
  <c r="BT587" i="1"/>
  <c r="K585" i="15"/>
  <c r="L585" i="15"/>
  <c r="D585" i="15"/>
  <c r="E585" i="15"/>
  <c r="K588" i="10"/>
  <c r="M588" i="10"/>
  <c r="BR588" i="1"/>
  <c r="BS588" i="1"/>
  <c r="BT588" i="1"/>
  <c r="K586" i="15"/>
  <c r="L586" i="15"/>
  <c r="D586" i="15"/>
  <c r="E586" i="15"/>
  <c r="K589" i="10"/>
  <c r="M589" i="10"/>
  <c r="BR589" i="1"/>
  <c r="BS589" i="1"/>
  <c r="BT589" i="1"/>
  <c r="K587" i="15"/>
  <c r="L587" i="15"/>
  <c r="D587" i="15"/>
  <c r="E587" i="15"/>
  <c r="K590" i="10"/>
  <c r="M590" i="10"/>
  <c r="BR590" i="1"/>
  <c r="BS590" i="1"/>
  <c r="BT590" i="1"/>
  <c r="K588" i="15"/>
  <c r="L588" i="15"/>
  <c r="D588" i="15"/>
  <c r="E588" i="15"/>
  <c r="K591" i="10"/>
  <c r="M591" i="10"/>
  <c r="BR591" i="1"/>
  <c r="BS591" i="1"/>
  <c r="BT591" i="1"/>
  <c r="K589" i="15"/>
  <c r="L589" i="15"/>
  <c r="D589" i="15"/>
  <c r="E589" i="15"/>
  <c r="K592" i="10"/>
  <c r="M592" i="10"/>
  <c r="BR592" i="1"/>
  <c r="BS592" i="1"/>
  <c r="BT592" i="1"/>
  <c r="K590" i="15"/>
  <c r="L590" i="15"/>
  <c r="D590" i="15"/>
  <c r="E590" i="15"/>
  <c r="K593" i="10"/>
  <c r="M593" i="10"/>
  <c r="BR593" i="1"/>
  <c r="BS593" i="1"/>
  <c r="BT593" i="1"/>
  <c r="K591" i="15"/>
  <c r="L591" i="15"/>
  <c r="D591" i="15"/>
  <c r="E591" i="15"/>
  <c r="K594" i="10"/>
  <c r="M594" i="10"/>
  <c r="BR594" i="1"/>
  <c r="BS594" i="1"/>
  <c r="BT594" i="1"/>
  <c r="K592" i="15"/>
  <c r="L592" i="15"/>
  <c r="D592" i="15"/>
  <c r="E592" i="15"/>
  <c r="K595" i="10"/>
  <c r="M595" i="10"/>
  <c r="BR595" i="1"/>
  <c r="BS595" i="1"/>
  <c r="BT595" i="1"/>
  <c r="K593" i="15"/>
  <c r="L593" i="15"/>
  <c r="R593" i="15"/>
  <c r="D593" i="15"/>
  <c r="E593" i="15"/>
  <c r="K596" i="10"/>
  <c r="M596" i="10"/>
  <c r="BR596" i="1"/>
  <c r="BS596" i="1"/>
  <c r="BT596" i="1"/>
  <c r="K594" i="15"/>
  <c r="L594" i="15"/>
  <c r="D594" i="15"/>
  <c r="E594" i="15"/>
  <c r="K597" i="10"/>
  <c r="M597" i="10"/>
  <c r="BR597" i="1"/>
  <c r="BS597" i="1"/>
  <c r="BT597" i="1"/>
  <c r="K595" i="15"/>
  <c r="L595" i="15"/>
  <c r="D595" i="15"/>
  <c r="E595" i="15"/>
  <c r="K598" i="10"/>
  <c r="M598" i="10"/>
  <c r="BR598" i="1"/>
  <c r="BS598" i="1"/>
  <c r="BT598" i="1"/>
  <c r="K596" i="15"/>
  <c r="L596" i="15"/>
  <c r="D596" i="15"/>
  <c r="E596" i="15"/>
  <c r="K599" i="10"/>
  <c r="M599" i="10"/>
  <c r="BR599" i="1"/>
  <c r="BS599" i="1"/>
  <c r="BT599" i="1"/>
  <c r="K597" i="15"/>
  <c r="L597" i="15"/>
  <c r="D597" i="15"/>
  <c r="E597" i="15"/>
  <c r="K600" i="10"/>
  <c r="M600" i="10"/>
  <c r="BR600" i="1"/>
  <c r="BS600" i="1"/>
  <c r="BT600" i="1"/>
  <c r="K598" i="15"/>
  <c r="L598" i="15"/>
  <c r="D598" i="15"/>
  <c r="E598" i="15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K600" i="15"/>
  <c r="L600" i="15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K601" i="15"/>
  <c r="L601" i="15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K602" i="15"/>
  <c r="L602" i="15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K603" i="15"/>
  <c r="L603" i="15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K605" i="15"/>
  <c r="L605" i="15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K606" i="15"/>
  <c r="L606" i="15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K607" i="15"/>
  <c r="L607" i="15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K609" i="15"/>
  <c r="L609" i="15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K610" i="15"/>
  <c r="L610" i="15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K611" i="15"/>
  <c r="L611" i="15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514" i="1" l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<sst xmlns="http://schemas.openxmlformats.org/spreadsheetml/2006/main" count="12718" uniqueCount="1966">
  <si>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</si>
  <si>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</si>
  <si>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</si>
  <si>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</si>
  <si>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</si>
  <si>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</si>
  <si>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</si>
  <si>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</si>
  <si>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</si>
  <si>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</si>
  <si>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</si>
  <si>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</si>
  <si>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</si>
  <si>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</si>
  <si>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</si>
  <si>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</si>
  <si>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</si>
  <si>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</si>
  <si>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</si>
  <si>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</si>
  <si>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</si>
  <si>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</si>
  <si>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</si>
  <si>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</si>
  <si>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</si>
  <si>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</si>
  <si>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</si>
  <si>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</si>
  <si>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</si>
  <si>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</si>
  <si>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</si>
  <si>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</si>
  <si>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</si>
  <si>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</si>
  <si>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</si>
  <si>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</si>
  <si>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</si>
  <si>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</si>
  <si>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</si>
  <si>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</si>
  <si>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</si>
  <si>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</si>
  <si>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</si>
  <si>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</si>
  <si>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</si>
  <si>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</si>
  <si>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</si>
  <si>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</si>
  <si>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</si>
  <si>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</si>
  <si>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</si>
  <si>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</si>
  <si>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</si>
  <si>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</si>
  <si>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</si>
  <si>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</si>
  <si>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</si>
  <si>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</si>
  <si>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</si>
  <si>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</si>
  <si>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</si>
  <si>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</si>
  <si>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</si>
  <si>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</si>
  <si>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</si>
  <si>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</si>
  <si>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</si>
  <si>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</si>
  <si>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</si>
  <si>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</si>
  <si>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</si>
  <si>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</si>
  <si>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</si>
  <si>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</si>
  <si>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</si>
  <si>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</si>
  <si>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</si>
  <si>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</si>
  <si>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</si>
  <si>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</si>
  <si>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</si>
  <si>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</si>
  <si>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</si>
  <si>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</si>
  <si>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</si>
  <si>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</si>
  <si>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</si>
  <si>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</si>
  <si>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</si>
  <si>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</si>
  <si>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</si>
  <si>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</si>
  <si>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</si>
  <si>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</si>
  <si>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</si>
  <si>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</si>
  <si>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</si>
  <si>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</si>
  <si>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</si>
  <si>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</si>
  <si>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</si>
  <si>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</si>
  <si>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</si>
  <si>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</si>
  <si>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</si>
  <si>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</si>
  <si>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</si>
  <si>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</si>
  <si>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</si>
  <si>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</si>
  <si>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</si>
  <si>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</si>
  <si>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</si>
  <si>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</si>
  <si>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</si>
  <si>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</si>
  <si>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</si>
  <si>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</si>
  <si>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</si>
  <si>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</si>
  <si>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</si>
  <si>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</si>
  <si>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</si>
  <si>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</si>
  <si>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</si>
  <si>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</si>
  <si>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</si>
  <si>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</si>
  <si>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</si>
  <si>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</si>
  <si>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</si>
  <si>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</si>
  <si>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</si>
  <si>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</si>
  <si>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</si>
  <si>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</si>
  <si>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</si>
  <si>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</si>
  <si>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</si>
  <si>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</si>
  <si>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</si>
  <si>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</si>
  <si>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</si>
  <si>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</si>
  <si>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</si>
  <si>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</si>
  <si>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</si>
  <si>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</si>
  <si>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</si>
  <si>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</si>
  <si>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</si>
  <si>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</si>
  <si>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</si>
  <si>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</si>
  <si>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</si>
  <si>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</si>
  <si>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</si>
  <si>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</si>
  <si>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</si>
  <si>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</si>
  <si>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</si>
  <si>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</si>
  <si>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</si>
  <si>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</si>
  <si>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</si>
  <si>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</si>
  <si>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</si>
  <si>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</si>
  <si>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</si>
  <si>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</si>
  <si>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</si>
  <si>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</si>
  <si>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</si>
  <si>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</si>
  <si>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</si>
  <si>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</si>
  <si>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</si>
  <si>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</si>
  <si>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</si>
  <si>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</si>
  <si>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</si>
  <si>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</si>
  <si>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</si>
  <si>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</si>
  <si>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</si>
  <si>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</si>
  <si>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</si>
  <si>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</si>
  <si>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</si>
  <si>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</si>
  <si>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</si>
  <si>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</si>
  <si>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</si>
  <si>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</si>
  <si>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</si>
  <si>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</si>
  <si>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</si>
  <si>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</si>
  <si>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</si>
  <si>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</si>
  <si>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</si>
  <si>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</si>
  <si>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</si>
  <si>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</si>
  <si>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</si>
  <si>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</si>
  <si>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</si>
  <si>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</si>
  <si>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</si>
  <si>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</si>
  <si>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</si>
  <si>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</si>
  <si>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</si>
  <si>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</si>
  <si>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</si>
  <si>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</si>
  <si>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</si>
  <si>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</si>
  <si>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</si>
  <si>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</si>
  <si>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</si>
  <si>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</si>
  <si>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</si>
  <si>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</si>
  <si>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</si>
  <si>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</si>
  <si>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</si>
  <si>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</si>
  <si>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</si>
  <si>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</si>
  <si>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</si>
  <si>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</si>
  <si>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</si>
  <si>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</si>
  <si>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</si>
  <si>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</si>
  <si>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</si>
  <si>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</si>
  <si>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</si>
  <si>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</si>
  <si>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</si>
  <si>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</si>
  <si>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</si>
  <si>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</si>
  <si>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</si>
  <si>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</si>
  <si>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</si>
  <si>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</si>
  <si>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</si>
  <si>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</si>
  <si>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</si>
  <si>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</si>
  <si>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</si>
  <si>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</si>
  <si>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</si>
  <si>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</si>
  <si>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</si>
  <si>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</si>
  <si>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</si>
  <si>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</si>
  <si>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</si>
  <si>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</si>
  <si>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</si>
  <si>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</si>
  <si>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</si>
  <si>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</si>
  <si>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</si>
  <si>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</si>
  <si>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</si>
  <si>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</si>
  <si>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</si>
  <si>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</si>
  <si>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</si>
  <si>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</si>
  <si>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</si>
  <si>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</si>
  <si>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</si>
  <si>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</si>
  <si>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</si>
  <si>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</si>
  <si>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</si>
  <si>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</si>
  <si>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</si>
  <si>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</si>
  <si>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</si>
  <si>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</si>
  <si>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</si>
  <si>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</si>
  <si>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</si>
  <si>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</si>
  <si>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</si>
  <si>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</si>
  <si>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</si>
  <si>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</si>
  <si>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</si>
  <si>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</si>
  <si>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</si>
  <si>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</si>
  <si>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</si>
  <si>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</si>
  <si>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</si>
  <si>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</si>
  <si>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</si>
  <si>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</si>
  <si>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</si>
  <si>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</si>
  <si>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</si>
  <si>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</si>
  <si>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</si>
  <si>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</si>
  <si>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</si>
  <si>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</si>
  <si>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</si>
  <si>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</si>
  <si>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</si>
  <si>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</si>
  <si>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</si>
  <si>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</si>
  <si>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</si>
  <si>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</si>
  <si>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</si>
  <si>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</si>
  <si>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</si>
  <si>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</si>
  <si>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</si>
  <si>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</si>
  <si>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</si>
  <si>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</si>
  <si>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</si>
  <si>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</si>
  <si>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</si>
  <si>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</si>
  <si>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</si>
  <si>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</si>
  <si>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</si>
  <si>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</si>
  <si>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</si>
  <si>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</si>
  <si>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</si>
  <si>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</si>
  <si>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</si>
  <si>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</si>
  <si>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</si>
  <si>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</si>
  <si>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</si>
  <si>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</si>
  <si>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</si>
  <si>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</si>
  <si>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</si>
  <si>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</si>
  <si>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</si>
  <si>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</si>
  <si>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</si>
  <si>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</si>
  <si>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</si>
  <si>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</si>
  <si>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</si>
  <si>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</si>
  <si>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</si>
  <si>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</si>
  <si>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</si>
  <si>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</si>
  <si>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</si>
  <si>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</si>
  <si>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</si>
  <si>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</si>
  <si>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</si>
  <si>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</si>
  <si>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</si>
  <si>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</si>
  <si>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</si>
  <si>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</si>
  <si>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</si>
  <si>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</si>
  <si>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</si>
  <si>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</si>
  <si>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</si>
  <si>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</si>
  <si>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</si>
  <si>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</si>
  <si>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</si>
  <si>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</si>
  <si>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</si>
  <si>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</si>
  <si>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</si>
  <si>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</si>
  <si>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</si>
  <si>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</si>
  <si>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</si>
  <si>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</si>
  <si>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</si>
  <si>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</si>
  <si>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</si>
  <si>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</si>
  <si>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</si>
  <si>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</si>
  <si>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</si>
  <si>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</si>
  <si>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</si>
  <si>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</si>
  <si>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</si>
  <si>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</si>
  <si>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</si>
  <si>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</si>
  <si>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</si>
  <si>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</si>
  <si>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</si>
  <si>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</si>
  <si>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</si>
  <si>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</si>
  <si>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</si>
  <si>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</si>
  <si>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</si>
  <si>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</si>
  <si>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</si>
  <si>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</si>
  <si>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</si>
  <si>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</si>
  <si>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</si>
  <si>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</si>
  <si>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</si>
  <si>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</si>
  <si>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</si>
  <si>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</si>
  <si>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</si>
  <si>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</si>
  <si>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</si>
  <si>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</si>
  <si>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</si>
  <si>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</si>
  <si>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</si>
  <si>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</si>
  <si>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</si>
  <si>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</si>
  <si>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</si>
  <si>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</si>
  <si>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</si>
  <si>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</si>
  <si>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</si>
  <si>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</si>
  <si>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</si>
  <si>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</si>
  <si>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</si>
  <si>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</si>
  <si>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</si>
  <si>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</si>
  <si>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</si>
  <si>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</si>
  <si>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</si>
  <si>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</si>
  <si>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</si>
  <si>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</si>
  <si>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</si>
  <si>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</si>
  <si>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</si>
  <si>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</si>
  <si>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</si>
  <si>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</si>
  <si>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</si>
  <si>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</si>
  <si>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</si>
  <si>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</si>
  <si>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</si>
  <si>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</si>
  <si>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</si>
  <si>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</si>
  <si>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</si>
  <si>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</si>
  <si>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</si>
  <si>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</si>
  <si>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</si>
  <si>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</si>
  <si>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</si>
  <si>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</si>
  <si>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</si>
  <si>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</si>
  <si>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</si>
  <si>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</si>
  <si>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</si>
  <si>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</si>
  <si>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</si>
  <si>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</si>
  <si>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</si>
  <si>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</si>
  <si>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</si>
  <si>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</si>
  <si>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</si>
  <si>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</si>
  <si>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</si>
  <si>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</si>
  <si>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</si>
  <si>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</si>
  <si>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</si>
  <si>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</si>
  <si>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</si>
  <si>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</si>
  <si>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</si>
  <si>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</si>
  <si>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</si>
  <si>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</si>
  <si>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</si>
  <si>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</si>
  <si>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</si>
  <si>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</si>
  <si>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</si>
  <si>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</si>
  <si>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</si>
  <si>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</si>
  <si>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</si>
  <si>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</si>
  <si>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</si>
  <si>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</si>
  <si>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</si>
  <si>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</si>
  <si>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</si>
  <si>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</si>
  <si>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</si>
  <si>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</si>
  <si>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</si>
  <si>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</si>
  <si>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</si>
  <si>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</si>
  <si>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</si>
  <si>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</si>
  <si>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</si>
  <si>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</si>
  <si>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</si>
  <si>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</si>
  <si>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</si>
  <si>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</si>
  <si>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</si>
  <si>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</si>
  <si>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</si>
  <si>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</si>
  <si>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</si>
  <si>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</si>
  <si>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</si>
  <si>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</si>
  <si>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</si>
  <si>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</si>
  <si>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</si>
  <si>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</si>
  <si>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</si>
  <si>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</si>
  <si>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</si>
  <si>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</si>
  <si>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</si>
  <si>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</si>
  <si>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</si>
  <si>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</si>
  <si>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</si>
  <si>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</si>
  <si>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</si>
  <si>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</si>
  <si>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</si>
  <si>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</si>
  <si>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</si>
  <si>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</si>
  <si>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</si>
  <si>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</si>
  <si>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</si>
  <si>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</si>
  <si>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</si>
  <si>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</si>
  <si>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</si>
  <si>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</si>
  <si>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</si>
  <si>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</si>
  <si>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</si>
  <si>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</si>
  <si>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</si>
  <si>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</si>
  <si>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</si>
  <si>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</si>
  <si>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</si>
  <si>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</si>
  <si>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</si>
  <si>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</si>
  <si>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</si>
  <si>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</si>
  <si>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</si>
  <si>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</si>
  <si>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</si>
  <si>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</si>
  <si>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</si>
  <si>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</si>
  <si>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</si>
  <si>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</si>
  <si>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</si>
  <si>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</si>
  <si>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</si>
  <si>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</si>
  <si>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</si>
  <si>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</si>
  <si>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</si>
  <si>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</si>
  <si>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</si>
  <si>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</si>
  <si>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</si>
  <si>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</si>
  <si>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</si>
  <si>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</si>
  <si>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</si>
  <si>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</si>
  <si>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</si>
  <si>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</si>
  <si>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</si>
  <si>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</si>
  <si>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</si>
  <si>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</si>
  <si>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</si>
  <si>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</si>
  <si>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</si>
  <si>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</si>
  <si>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</si>
  <si>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</si>
  <si>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</si>
  <si>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</si>
  <si>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</si>
  <si>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</si>
  <si>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</si>
  <si>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</si>
  <si>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</si>
  <si>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</si>
  <si>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</si>
  <si>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</si>
  <si>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</si>
  <si>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</si>
  <si>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</si>
  <si>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</si>
  <si>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</si>
  <si>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</si>
  <si>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</si>
  <si>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</si>
  <si>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</si>
  <si>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</si>
  <si>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</si>
  <si>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</si>
  <si>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</si>
  <si>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</si>
  <si>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</si>
  <si>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</si>
  <si>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</si>
  <si>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</si>
  <si>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</si>
  <si>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</si>
  <si>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</si>
  <si>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</si>
  <si>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</si>
  <si>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</si>
  <si>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</si>
  <si>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</si>
  <si>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</si>
  <si>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</si>
  <si>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</si>
  <si>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</si>
  <si>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</si>
  <si>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</si>
  <si>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</si>
  <si>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</si>
  <si>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</si>
  <si>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</si>
  <si>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</si>
  <si>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</si>
  <si>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</si>
  <si>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</si>
  <si>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</si>
  <si>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</si>
  <si>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</si>
  <si>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</si>
  <si>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</si>
  <si>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</si>
  <si>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</si>
  <si>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</si>
  <si>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</si>
  <si>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</si>
  <si>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</si>
  <si>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</si>
  <si>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</si>
  <si>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</si>
  <si>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</si>
  <si>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</si>
  <si>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</si>
  <si>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</si>
  <si>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</si>
  <si>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</si>
  <si>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</si>
  <si>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</si>
  <si>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</si>
  <si>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</si>
  <si>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</si>
  <si>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</si>
  <si>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</si>
  <si>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</si>
  <si>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</si>
  <si>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</si>
  <si>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</si>
  <si>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</si>
  <si>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</si>
  <si>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</si>
  <si>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</si>
  <si>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</si>
  <si>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</si>
  <si>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</si>
  <si>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</si>
  <si>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</si>
  <si>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</si>
  <si>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</si>
  <si>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</si>
  <si>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</si>
  <si>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</si>
  <si>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</si>
  <si>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</si>
  <si>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</si>
  <si>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</si>
  <si>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</si>
  <si>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</si>
  <si>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</si>
  <si>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</si>
  <si>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</si>
  <si>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</si>
  <si>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</si>
  <si>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</si>
  <si>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</si>
  <si>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</si>
  <si>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</si>
  <si>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</si>
  <si>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</si>
  <si>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</si>
  <si>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</si>
  <si>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</si>
  <si>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</si>
  <si>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</si>
  <si>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</si>
  <si>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</si>
  <si>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</si>
  <si>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</si>
  <si>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</si>
  <si>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</si>
  <si>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</si>
  <si>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</si>
  <si>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</si>
  <si>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</si>
  <si>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</si>
  <si>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</si>
  <si>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</si>
  <si>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</si>
  <si>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</si>
  <si>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</si>
  <si>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</si>
  <si>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</si>
  <si>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</si>
  <si>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</si>
  <si>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</si>
  <si>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</si>
  <si>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</si>
  <si>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</si>
  <si>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</si>
  <si>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</si>
  <si>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</si>
  <si>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</si>
  <si>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</si>
  <si>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</si>
  <si>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</si>
  <si>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</si>
  <si>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</si>
  <si>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</si>
  <si>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</si>
  <si>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</si>
  <si>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</si>
  <si>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</si>
  <si>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</si>
  <si>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</si>
  <si>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</si>
  <si>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</si>
  <si>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</si>
  <si>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</si>
  <si>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</si>
  <si>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</si>
  <si>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</si>
  <si>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</si>
  <si>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</si>
  <si>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</si>
  <si>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</si>
  <si>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</si>
  <si>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</si>
  <si>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</si>
  <si>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</si>
  <si>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</si>
  <si>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</si>
  <si>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</si>
  <si>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</si>
  <si>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</si>
  <si>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</si>
  <si>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</si>
  <si>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</si>
  <si>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</si>
  <si>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</si>
  <si>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</si>
  <si>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</si>
  <si>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</si>
  <si>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</si>
  <si>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</si>
  <si>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</si>
  <si>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</si>
  <si>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</si>
  <si>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</si>
  <si>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</si>
  <si>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</si>
  <si>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</si>
  <si>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</si>
  <si>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</si>
  <si>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</si>
  <si>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</si>
  <si>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</si>
  <si>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</si>
  <si>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</si>
  <si>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</si>
  <si>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</si>
  <si>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</si>
  <si>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</si>
  <si>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</si>
  <si>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</si>
  <si>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</si>
  <si>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</si>
  <si>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</si>
  <si>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</si>
  <si>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</si>
  <si>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</si>
  <si>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</si>
  <si>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</si>
  <si>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</si>
  <si>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</si>
  <si>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</si>
  <si>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</si>
  <si>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</si>
  <si>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</si>
  <si>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</si>
  <si>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</si>
  <si>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</si>
  <si>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</si>
  <si>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</si>
  <si>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</si>
  <si>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</si>
  <si>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</si>
  <si>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</si>
  <si>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</si>
  <si>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</si>
  <si>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</si>
  <si>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</si>
  <si>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</si>
  <si>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</si>
  <si>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</si>
  <si>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</si>
  <si>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</si>
  <si>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</si>
  <si>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</si>
  <si>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</si>
  <si>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</si>
  <si>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</si>
  <si>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</si>
  <si>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</si>
  <si>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</si>
  <si>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</si>
  <si>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</si>
  <si>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</si>
  <si>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</si>
  <si>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</si>
  <si>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</si>
  <si>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</si>
  <si>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</si>
  <si>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</si>
  <si>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</si>
  <si>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</si>
  <si>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</si>
  <si>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</si>
  <si>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</si>
  <si>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</si>
  <si>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</si>
  <si>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</si>
  <si>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</si>
  <si>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</si>
  <si>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</si>
  <si>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</si>
  <si>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</si>
  <si>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</si>
  <si>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</si>
  <si>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</si>
  <si>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</si>
  <si>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</si>
  <si>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</si>
  <si>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</si>
  <si>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</si>
  <si>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</si>
  <si>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</si>
  <si>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</si>
  <si>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</si>
  <si>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</si>
  <si>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</si>
  <si>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</si>
  <si>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</si>
  <si>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</si>
  <si>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</si>
  <si>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</si>
  <si>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</si>
  <si>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</si>
  <si>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</si>
  <si>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</si>
  <si>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</si>
  <si>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</si>
  <si>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</si>
  <si>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</si>
  <si>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</si>
  <si>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</si>
  <si>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</si>
  <si>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</si>
  <si>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</si>
  <si>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</si>
  <si>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</si>
  <si>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</si>
  <si>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</si>
  <si>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</si>
  <si>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</si>
  <si>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</si>
  <si>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</si>
  <si>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</si>
  <si>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</si>
  <si>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</si>
  <si>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</si>
  <si>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</si>
  <si>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</si>
  <si>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</si>
  <si>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</si>
  <si>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</si>
  <si>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</si>
  <si>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</si>
  <si>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</si>
  <si>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</si>
  <si>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</si>
  <si>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</si>
  <si>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</si>
  <si>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</si>
  <si>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</si>
  <si>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</si>
  <si>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</si>
  <si>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</si>
  <si>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</si>
  <si>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</si>
  <si>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</si>
  <si>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</si>
  <si>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</si>
  <si>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</si>
  <si>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</si>
  <si>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</si>
  <si>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</si>
  <si>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</si>
  <si>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</si>
  <si>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</si>
  <si>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</si>
  <si>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</si>
  <si>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</si>
  <si>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</si>
  <si>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</si>
  <si>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</si>
  <si>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</si>
  <si>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</si>
  <si>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</si>
  <si>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</si>
  <si>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</si>
  <si>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</si>
  <si>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</si>
  <si>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</si>
  <si>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</si>
  <si>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</si>
  <si>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</si>
  <si>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</si>
  <si>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</si>
  <si>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</si>
  <si>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</si>
  <si>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</si>
  <si>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</si>
  <si>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</si>
  <si>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</si>
  <si>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</si>
  <si>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</si>
  <si>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</si>
  <si>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</si>
  <si>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</si>
  <si>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</si>
  <si>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</si>
  <si>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</si>
  <si>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</si>
  <si>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</si>
  <si>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</si>
  <si>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</si>
  <si>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</si>
  <si>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</si>
  <si>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</si>
  <si>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</si>
  <si>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</si>
  <si>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</si>
  <si>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</si>
  <si>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</si>
  <si>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</si>
  <si>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</si>
  <si>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</si>
  <si>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</si>
  <si>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</si>
  <si>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</si>
  <si>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</si>
  <si>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</si>
  <si>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</si>
  <si>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</si>
  <si>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</si>
  <si>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</si>
  <si>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</si>
  <si>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</si>
  <si>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</si>
  <si>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</si>
  <si>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</si>
  <si>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</si>
  <si>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</si>
  <si>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</si>
  <si>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</si>
  <si>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</si>
  <si>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</si>
  <si>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</si>
  <si>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</si>
  <si>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</si>
  <si>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</si>
  <si>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</si>
  <si>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</si>
  <si>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</si>
  <si>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</si>
  <si>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</si>
  <si>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</si>
  <si>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</si>
  <si>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</si>
  <si>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</si>
  <si>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</si>
  <si>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</si>
  <si>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</si>
  <si>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</si>
  <si>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</si>
  <si>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</si>
  <si>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</si>
  <si>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</si>
  <si>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</si>
  <si>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</si>
  <si>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</si>
  <si>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</si>
  <si>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</si>
  <si>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</si>
  <si>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</si>
  <si>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</si>
  <si>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</si>
  <si>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</si>
  <si>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</si>
  <si>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</si>
  <si>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</si>
  <si>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</si>
  <si>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</si>
  <si>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</si>
  <si>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</si>
  <si>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</si>
  <si>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</si>
  <si>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</si>
  <si>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</si>
  <si>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</si>
  <si>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</si>
  <si>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</si>
  <si>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</si>
  <si>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</si>
  <si>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</si>
  <si>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</si>
  <si>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</si>
  <si>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</si>
  <si>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</si>
  <si>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</si>
  <si>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</si>
  <si>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</si>
  <si>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</si>
  <si>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</si>
  <si>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</si>
  <si>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</si>
  <si>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</si>
  <si>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</si>
  <si>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</si>
  <si>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</si>
  <si>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</si>
  <si>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</si>
  <si>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</si>
  <si>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</si>
  <si>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</si>
  <si>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</si>
  <si>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</si>
  <si>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</si>
  <si>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</si>
  <si>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</si>
  <si>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</si>
  <si>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</si>
  <si>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</si>
  <si>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</si>
  <si>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</si>
  <si>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</si>
  <si>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</si>
  <si>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</si>
  <si>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</si>
  <si>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</si>
  <si>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</si>
  <si>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</si>
  <si>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</si>
  <si>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</si>
  <si>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</si>
  <si>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</si>
  <si>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</si>
  <si>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</si>
  <si>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</si>
  <si>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</si>
  <si>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</si>
  <si>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</si>
  <si>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</si>
  <si>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</si>
  <si>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</si>
  <si>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</si>
  <si>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</si>
  <si>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</si>
  <si>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</si>
  <si>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</si>
  <si>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</si>
  <si>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</si>
  <si>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</si>
  <si>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</si>
  <si>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</si>
  <si>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</si>
  <si>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</si>
  <si>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</si>
  <si>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</si>
  <si>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</si>
  <si>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</si>
  <si>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</si>
  <si>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</si>
  <si>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</si>
  <si>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</si>
  <si>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</si>
  <si>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</si>
  <si>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</si>
  <si>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</si>
  <si>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</si>
  <si>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</si>
  <si>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</si>
  <si>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</si>
  <si>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</si>
  <si>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</si>
  <si>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</si>
  <si>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</si>
  <si>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</si>
  <si>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</si>
  <si>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</si>
  <si>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</si>
  <si>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</si>
  <si>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</si>
  <si>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</si>
  <si>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</si>
  <si>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</si>
  <si>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</si>
  <si>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</si>
  <si>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</si>
  <si>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</si>
  <si>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</si>
  <si>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</si>
  <si>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</si>
  <si>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</si>
  <si>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</si>
  <si>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</si>
  <si>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</si>
  <si>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</si>
  <si>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</si>
  <si>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</si>
  <si>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</si>
  <si>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</si>
  <si>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</si>
  <si>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</si>
  <si>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</si>
  <si>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</si>
  <si>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</si>
  <si>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</si>
  <si>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</si>
  <si>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</si>
  <si>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</si>
  <si>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</si>
  <si>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</si>
  <si>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</si>
  <si>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</si>
  <si>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</si>
  <si>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</si>
  <si>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</si>
  <si>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</si>
  <si>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</si>
  <si>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</si>
  <si>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</si>
  <si>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</si>
  <si>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</si>
  <si>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</si>
  <si>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</si>
  <si>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</si>
  <si>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</si>
  <si>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</si>
  <si>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</si>
  <si>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</si>
  <si>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</si>
  <si>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</si>
  <si>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</si>
  <si>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</si>
  <si>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</si>
  <si>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</si>
  <si>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</si>
  <si>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</si>
  <si>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</si>
  <si>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</si>
  <si>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</si>
  <si>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</si>
  <si>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</si>
  <si>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</si>
  <si>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</si>
  <si>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</si>
  <si>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</si>
  <si>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</si>
  <si>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</si>
  <si>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</si>
  <si>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</si>
  <si>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</si>
  <si>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</si>
  <si>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</si>
  <si>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</si>
  <si>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</si>
  <si>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</si>
  <si>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</si>
  <si>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</si>
  <si>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</si>
  <si>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</si>
  <si>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</si>
  <si>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</si>
  <si>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</si>
  <si>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</si>
  <si>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</si>
  <si>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</si>
  <si>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</si>
  <si>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</si>
  <si>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</si>
  <si>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</si>
  <si>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</si>
  <si>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</si>
  <si>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</si>
  <si>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</si>
  <si>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</si>
  <si>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</si>
  <si>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</si>
  <si>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</si>
  <si>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</si>
  <si>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</si>
  <si>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</si>
  <si>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</si>
  <si>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</si>
  <si>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</si>
  <si>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</si>
  <si>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</si>
  <si>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</si>
  <si>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</si>
  <si>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</si>
  <si>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</si>
  <si>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</si>
  <si>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</si>
  <si>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</si>
  <si>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</si>
  <si>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</si>
  <si>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</si>
  <si>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</si>
  <si>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</si>
  <si>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</si>
  <si>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</si>
  <si>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</si>
  <si>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</si>
  <si>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</si>
  <si>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</si>
  <si>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</si>
  <si>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</si>
  <si>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</si>
  <si>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</si>
  <si>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</si>
  <si>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</si>
  <si>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</si>
  <si>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</si>
  <si>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</si>
  <si>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</si>
  <si>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</si>
  <si>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</si>
  <si>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</si>
  <si>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</si>
  <si>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</si>
  <si>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</si>
  <si>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</si>
  <si>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</si>
  <si>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</si>
  <si>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</si>
  <si>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</si>
  <si>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</si>
  <si>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</si>
  <si>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</si>
  <si>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</si>
  <si>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</si>
  <si>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</si>
  <si>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</si>
  <si>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</si>
  <si>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</si>
  <si>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</si>
  <si>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</si>
  <si>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</si>
  <si>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</si>
  <si>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</si>
  <si>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</si>
  <si>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</si>
  <si>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</si>
  <si>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</si>
  <si>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</si>
  <si>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</si>
  <si>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</si>
  <si>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</si>
  <si>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</si>
  <si>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</si>
  <si>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</si>
  <si>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</si>
  <si>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</si>
  <si>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</si>
  <si>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</si>
  <si>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</si>
  <si>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</si>
  <si>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</si>
  <si>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</si>
  <si>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</si>
  <si>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</si>
  <si>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</si>
  <si>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</si>
  <si>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</si>
  <si>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</si>
  <si>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</si>
  <si>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</si>
  <si>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</si>
  <si>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</si>
  <si>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</si>
  <si>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</si>
  <si>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</si>
  <si>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</si>
  <si>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</si>
  <si>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</si>
  <si>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</si>
  <si>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</si>
  <si>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</si>
  <si>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</si>
  <si>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</si>
  <si>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</si>
  <si>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</si>
  <si>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</si>
  <si>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</si>
  <si>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</si>
  <si>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</si>
  <si>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</si>
  <si>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</si>
  <si>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</si>
  <si>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</si>
  <si>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</si>
  <si>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</si>
  <si>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</si>
  <si>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</si>
  <si>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</si>
  <si>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</si>
  <si>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</si>
  <si>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</si>
  <si>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</si>
  <si>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</si>
  <si>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</si>
  <si>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</si>
  <si>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</si>
  <si>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</si>
  <si>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</si>
  <si>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</si>
  <si>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</si>
  <si>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</si>
  <si>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</si>
  <si>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</si>
  <si>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</si>
  <si>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</si>
  <si>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</si>
  <si>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</si>
  <si>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</si>
  <si>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</si>
  <si>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</si>
  <si>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</si>
  <si>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</si>
  <si>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</si>
  <si>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</si>
  <si>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</si>
  <si>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</si>
  <si>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</si>
  <si>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</si>
  <si>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</si>
  <si>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</si>
  <si>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</si>
  <si>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</si>
  <si>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</si>
  <si>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</si>
  <si>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</si>
  <si>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</si>
  <si>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</si>
  <si>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</si>
  <si>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</si>
  <si>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</si>
  <si>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</si>
  <si>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</si>
  <si>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</si>
  <si>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</si>
  <si>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</si>
  <si>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</si>
  <si>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</si>
  <si>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</si>
  <si>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</si>
  <si>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</si>
  <si>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</si>
  <si>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</si>
  <si>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</si>
  <si>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</si>
  <si>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</si>
  <si>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</si>
  <si>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</si>
  <si>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</si>
  <si>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</si>
  <si>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</si>
  <si>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</si>
  <si>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</si>
  <si>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</si>
  <si>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</si>
  <si>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</si>
  <si>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</si>
  <si>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</si>
  <si>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</si>
  <si>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</si>
  <si>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</si>
  <si>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</si>
  <si>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</si>
  <si>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</si>
  <si>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</si>
  <si>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</si>
  <si>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</si>
  <si>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</si>
  <si>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</si>
  <si>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</si>
  <si>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</si>
  <si>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</si>
  <si>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</si>
  <si>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</si>
  <si>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</si>
  <si>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</si>
  <si>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</si>
  <si>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</si>
  <si>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</si>
  <si>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</si>
  <si>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</si>
  <si>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</si>
  <si>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</si>
  <si>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</si>
  <si>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</si>
  <si>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</si>
  <si>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</si>
  <si>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</si>
  <si>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</si>
  <si>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</si>
  <si>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</si>
  <si>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</si>
  <si>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</si>
  <si>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</si>
  <si>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</si>
  <si>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</si>
  <si>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</si>
  <si>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</si>
  <si>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</si>
  <si>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</si>
  <si>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</si>
  <si>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</si>
  <si>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</si>
  <si>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</si>
  <si>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</si>
  <si>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</si>
  <si>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</si>
  <si>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</si>
  <si>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</si>
  <si>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</si>
  <si>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</si>
  <si>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</si>
  <si>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</si>
  <si>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</si>
  <si>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</si>
  <si>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</si>
  <si>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</si>
  <si>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</si>
  <si>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</si>
  <si>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</si>
  <si>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</si>
  <si>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</si>
  <si>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</si>
  <si>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</si>
  <si>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</si>
  <si>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</si>
  <si>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</si>
  <si>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</si>
  <si>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</si>
  <si>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</si>
  <si>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</si>
  <si>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</si>
  <si>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</si>
  <si>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</si>
  <si>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</si>
  <si>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</si>
  <si>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</si>
  <si>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</si>
  <si>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</si>
  <si>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</si>
  <si>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</si>
  <si>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</si>
  <si>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</si>
  <si>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</si>
  <si>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</si>
  <si>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</si>
  <si>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</si>
  <si>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</si>
  <si>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</si>
  <si>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</si>
  <si>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</si>
  <si>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</si>
  <si>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</si>
  <si>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</si>
  <si>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</si>
  <si>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</si>
  <si>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</si>
  <si>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</si>
  <si>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</si>
  <si>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</si>
  <si>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</si>
  <si>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</si>
  <si>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</si>
  <si>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</si>
  <si>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</si>
  <si>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</si>
  <si>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</si>
  <si>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</si>
  <si>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</si>
  <si>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</si>
  <si>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</si>
  <si>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</si>
  <si>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</si>
  <si>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</si>
  <si>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</si>
  <si>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</si>
  <si>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</si>
  <si>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</si>
  <si>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</si>
  <si>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</si>
  <si>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</si>
  <si>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</si>
  <si>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</si>
  <si>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</si>
  <si>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</si>
  <si>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</si>
  <si>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</si>
  <si>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</si>
  <si>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</si>
  <si>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</si>
  <si>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</si>
  <si>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</si>
  <si>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</si>
  <si>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</si>
  <si>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</si>
  <si>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</si>
  <si>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</si>
  <si>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</si>
  <si>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</si>
  <si>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</si>
  <si>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</si>
  <si>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</si>
  <si>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</si>
  <si>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</si>
  <si>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</si>
  <si>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</si>
  <si>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</si>
  <si>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</si>
  <si>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</si>
  <si>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</si>
  <si>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</si>
  <si>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</si>
  <si>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</si>
  <si>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</si>
  <si>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</si>
  <si>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</si>
  <si>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</si>
  <si>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</si>
  <si>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</si>
  <si>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</si>
  <si>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</si>
  <si>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</si>
  <si>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</si>
  <si>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</si>
  <si>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</si>
  <si>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</si>
  <si>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</si>
  <si>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</si>
  <si>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</si>
  <si>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</si>
  <si>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</si>
  <si>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</si>
  <si>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</si>
  <si>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</si>
  <si>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</si>
  <si>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</si>
  <si>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</si>
  <si>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</si>
  <si>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</si>
  <si>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</si>
  <si>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</si>
  <si>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</si>
  <si>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</si>
  <si>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</si>
  <si>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</si>
  <si>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</si>
  <si>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</si>
  <si>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</si>
  <si>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</si>
  <si>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</si>
  <si>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</si>
  <si>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</si>
  <si>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</si>
  <si>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</si>
  <si>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</si>
  <si>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</si>
  <si>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</si>
  <si>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</si>
  <si>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</si>
  <si>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</si>
  <si>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</si>
  <si>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</si>
  <si>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</si>
  <si>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</si>
  <si>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</si>
  <si>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</si>
  <si>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</si>
  <si>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</si>
  <si>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</si>
  <si>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</si>
  <si>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</si>
  <si>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</si>
  <si>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</si>
  <si>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</si>
  <si>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</si>
  <si>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</si>
  <si>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</si>
  <si>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</si>
  <si>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</si>
  <si>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</si>
  <si>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</si>
  <si>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</si>
  <si>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</si>
  <si>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</si>
  <si>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</si>
  <si>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</si>
  <si>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</si>
  <si>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</si>
  <si>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</si>
  <si>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</si>
  <si>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</si>
  <si>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</si>
  <si>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</si>
  <si>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</si>
  <si>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</si>
  <si>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</si>
  <si>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</si>
  <si>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</si>
  <si>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</si>
  <si>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</si>
  <si>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</si>
  <si>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</si>
  <si>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</si>
  <si>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</si>
  <si>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</si>
  <si>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</si>
  <si>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</si>
  <si>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</si>
  <si>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</si>
  <si>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</si>
  <si>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</si>
  <si>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</si>
  <si>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</si>
  <si>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</si>
  <si>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</si>
  <si>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</si>
  <si>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</si>
  <si>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</si>
  <si>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</si>
  <si>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</si>
  <si>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</si>
  <si>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</si>
  <si>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</si>
  <si>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</si>
  <si>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</si>
  <si>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</si>
  <si>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</si>
  <si>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</si>
  <si>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</si>
  <si>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</si>
  <si>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</si>
  <si>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</si>
  <si>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</si>
  <si>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</si>
  <si>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</si>
  <si>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</si>
  <si>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</si>
  <si>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</si>
  <si>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</si>
  <si>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</si>
  <si>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</si>
  <si>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</si>
  <si>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</si>
  <si>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</si>
  <si>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</si>
  <si>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</si>
  <si>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</si>
  <si>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</si>
  <si>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</si>
  <si>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</si>
  <si>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</si>
  <si>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</si>
  <si>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</si>
  <si>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</si>
  <si>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</si>
  <si>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</si>
  <si>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</si>
  <si>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</si>
  <si>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</si>
  <si>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</si>
  <si>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</si>
  <si>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</si>
  <si>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</si>
  <si>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</si>
  <si>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</si>
  <si>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</si>
  <si>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</si>
  <si>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</si>
  <si>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</si>
  <si>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</si>
  <si>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</si>
  <si>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</si>
  <si>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</si>
  <si>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</si>
  <si>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</si>
  <si>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</si>
  <si>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</si>
  <si>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</si>
  <si>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</si>
  <si>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</si>
  <si>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</si>
  <si>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</si>
  <si>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</si>
  <si>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</si>
  <si>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</si>
  <si>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</si>
  <si>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</si>
  <si>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</si>
  <si>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</si>
  <si>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</si>
  <si>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</si>
  <si>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</si>
  <si>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</si>
  <si>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</si>
  <si>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</si>
  <si>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</si>
  <si>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</si>
  <si>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</si>
  <si>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</si>
  <si>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</si>
  <si>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</si>
  <si>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</si>
  <si>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</si>
  <si>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</si>
  <si>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</si>
  <si>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</si>
  <si>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</si>
  <si>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</si>
  <si>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</si>
  <si>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</si>
  <si>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</si>
  <si>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</si>
  <si>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</si>
  <si>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</si>
  <si>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</si>
  <si>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</si>
  <si>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</si>
  <si>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</si>
  <si>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</si>
  <si>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</si>
  <si>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</si>
  <si>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</si>
  <si>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</si>
  <si>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</si>
  <si>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</si>
  <si>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</si>
  <si>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</si>
  <si>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</si>
  <si>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</si>
  <si>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</si>
  <si>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</si>
  <si>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</si>
  <si>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</si>
  <si>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</si>
  <si>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</si>
  <si>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</si>
  <si>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</si>
  <si>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</si>
  <si>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</si>
  <si>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</si>
  <si>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</si>
  <si>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</si>
  <si>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</si>
  <si>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</si>
  <si>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</si>
  <si>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</si>
  <si>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</si>
  <si>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</si>
  <si>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</si>
  <si>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</si>
  <si>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</si>
  <si>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</si>
  <si>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</si>
  <si>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</si>
  <si>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</si>
  <si>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</si>
  <si>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</si>
  <si>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</si>
  <si>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</si>
  <si>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</si>
  <si>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</si>
  <si>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</si>
  <si>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</si>
  <si>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</si>
  <si>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</si>
  <si>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</si>
  <si>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</si>
  <si>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</si>
  <si>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</si>
  <si>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</si>
  <si>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</si>
  <si>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</si>
  <si>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</si>
  <si>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</si>
  <si>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</si>
  <si>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</si>
  <si>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</si>
  <si>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Cancelado, devido sem espaço para recebimento em ZEM</t>
  </si>
  <si>
    <t>V8946076</t>
  </si>
  <si>
    <t>MC1 09h30 / Autorizado entrada na via 09h34 / Em intervalo das 09h45 até 12:15</t>
  </si>
  <si>
    <t>MC1 09h30 / Autorizado entrada na via 09h34 / Em intervalo das 09h45 até 13h00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</si>
  <si>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</si>
  <si>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</si>
  <si>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</si>
  <si>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</si>
  <si>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</si>
  <si>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</si>
  <si>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</si>
  <si>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</si>
  <si>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</si>
  <si>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</si>
  <si>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</si>
  <si>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</si>
  <si>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</si>
  <si>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>MC1 11h55 previsão de faixa após C68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</si>
  <si>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</si>
  <si>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</si>
  <si>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</si>
  <si>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</si>
  <si>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</si>
  <si>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</si>
  <si>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</si>
  <si>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00:000</t>
  </si>
  <si>
    <t>HUELTON (TP-725)46076</t>
  </si>
  <si>
    <t>DIEGO (TF-42)46076</t>
  </si>
  <si>
    <t>TP não solicita intervalo / realiza atividade de nivelamento no boletim</t>
  </si>
  <si>
    <t>EXPANSÃO TURMA 146076</t>
  </si>
  <si>
    <t>ZBM-ZSU</t>
  </si>
  <si>
    <t>K57ZHO/ZSU2</t>
  </si>
  <si>
    <t>Descarga de 3 barras no km57+484 ao km 56+615 entre K57ZHO (tempo 1h20) e descarga de 5 barras no km67+532 ao km 69+000 entre ZSU 2 (tempo de 3h)</t>
  </si>
  <si>
    <t>3 (Navas + Lucas + Francisco)</t>
  </si>
  <si>
    <t>Descarga de dormentes km190+00 (40min) e descarga de jacaré km167+500 (20min)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</si>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</sst>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5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6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7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6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7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6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7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6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7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6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7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6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7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6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6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7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7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6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7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6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7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6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6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7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7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6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7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6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7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6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7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6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7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6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7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6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7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6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7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6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7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6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7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6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7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6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7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6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7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9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7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6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7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6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7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6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7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6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8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6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7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6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7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9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8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6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7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6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7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6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7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6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7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6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7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6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7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6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7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6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7" t="s">
        <v>817</v>
      </c>
    </row>
    <row r="83" spans="1:11">
      <c r="A83" s="206" t="s">
        <v>818</v>
      </c>
    </row>
    <row r="84" spans="1:11">
      <c r="A84" s="207" t="s">
        <v>819</v>
      </c>
    </row>
    <row r="85" spans="1:11">
      <c r="A85" s="206" t="s">
        <v>820</v>
      </c>
    </row>
    <row r="86" spans="1:11">
      <c r="A86" s="207" t="s">
        <v>821</v>
      </c>
    </row>
    <row r="87" spans="1:11">
      <c r="A87" s="206" t="s">
        <v>822</v>
      </c>
    </row>
    <row r="88" spans="1:11">
      <c r="A88" s="207" t="s">
        <v>823</v>
      </c>
    </row>
    <row r="89" spans="1:11">
      <c r="A89" s="206" t="s">
        <v>824</v>
      </c>
    </row>
    <row r="90" spans="1:11">
      <c r="A90" s="207" t="s">
        <v>825</v>
      </c>
    </row>
    <row r="91" spans="1:11">
      <c r="A91" s="206" t="s">
        <v>826</v>
      </c>
    </row>
    <row r="92" spans="1:11">
      <c r="A92" s="207" t="s">
        <v>827</v>
      </c>
    </row>
    <row r="93" spans="1:11">
      <c r="A93" s="206" t="s">
        <v>828</v>
      </c>
    </row>
    <row r="94" spans="1:11">
      <c r="A94" s="207" t="s">
        <v>829</v>
      </c>
    </row>
    <row r="95" spans="1:11">
      <c r="A95" s="206" t="s">
        <v>830</v>
      </c>
    </row>
    <row r="96" spans="1:11">
      <c r="A96" s="207" t="s">
        <v>831</v>
      </c>
    </row>
    <row r="97" spans="1:1">
      <c r="A97" s="206" t="s">
        <v>832</v>
      </c>
    </row>
    <row r="98" spans="1:1">
      <c r="A98" s="207" t="s">
        <v>833</v>
      </c>
    </row>
    <row r="99" spans="1:1">
      <c r="A99" s="206" t="s">
        <v>834</v>
      </c>
    </row>
    <row r="100" spans="1:1">
      <c r="A100" s="207" t="s">
        <v>835</v>
      </c>
    </row>
    <row r="101" spans="1:1">
      <c r="A101" s="206" t="s">
        <v>836</v>
      </c>
    </row>
    <row r="102" spans="1:1">
      <c r="A102" s="207" t="s">
        <v>837</v>
      </c>
    </row>
    <row r="103" spans="1:1">
      <c r="A103" s="206" t="s">
        <v>838</v>
      </c>
    </row>
    <row r="104" spans="1:1">
      <c r="A104" s="207" t="s">
        <v>839</v>
      </c>
    </row>
    <row r="105" spans="1:1">
      <c r="A105" s="206" t="s">
        <v>840</v>
      </c>
    </row>
    <row r="106" spans="1:1">
      <c r="A106" s="207" t="s">
        <v>841</v>
      </c>
    </row>
    <row r="107" spans="1:1">
      <c r="A107" s="206" t="s">
        <v>842</v>
      </c>
    </row>
    <row r="108" spans="1:1">
      <c r="A108" s="207" t="s">
        <v>843</v>
      </c>
    </row>
    <row r="109" spans="1:1">
      <c r="A109" s="206" t="s">
        <v>844</v>
      </c>
    </row>
    <row r="110" spans="1:1">
      <c r="A110" s="207" t="s">
        <v>845</v>
      </c>
    </row>
    <row r="111" spans="1:1">
      <c r="A111" s="206" t="s">
        <v>846</v>
      </c>
    </row>
    <row r="112" spans="1:1">
      <c r="A112" s="207" t="s">
        <v>736</v>
      </c>
    </row>
    <row r="113" spans="1:1">
      <c r="A113" s="206" t="s">
        <v>847</v>
      </c>
    </row>
    <row r="114" spans="1:1">
      <c r="A114" s="207" t="s">
        <v>848</v>
      </c>
    </row>
    <row r="115" spans="1:1">
      <c r="A115" s="206" t="s">
        <v>849</v>
      </c>
    </row>
    <row r="116" spans="1:1">
      <c r="A116" s="207" t="s">
        <v>850</v>
      </c>
    </row>
    <row r="117" spans="1:1">
      <c r="A117" s="206" t="s">
        <v>851</v>
      </c>
    </row>
    <row r="118" spans="1:1">
      <c r="A118" s="207" t="s">
        <v>852</v>
      </c>
    </row>
    <row r="119" spans="1:1">
      <c r="A119" s="206" t="s">
        <v>853</v>
      </c>
    </row>
    <row r="120" spans="1:1">
      <c r="A120" s="207" t="s">
        <v>854</v>
      </c>
    </row>
    <row r="121" spans="1:1">
      <c r="A121" s="206" t="s">
        <v>855</v>
      </c>
    </row>
    <row r="122" spans="1:1">
      <c r="A122" s="208" t="s">
        <v>856</v>
      </c>
    </row>
    <row r="123" spans="1:1">
      <c r="A123" s="206" t="s">
        <v>857</v>
      </c>
    </row>
    <row r="124" spans="1:1">
      <c r="A124" s="207" t="s">
        <v>858</v>
      </c>
    </row>
    <row r="125" spans="1:1">
      <c r="A125" s="206" t="s">
        <v>859</v>
      </c>
    </row>
    <row r="126" spans="1:1">
      <c r="A126" s="207" t="s">
        <v>860</v>
      </c>
    </row>
    <row r="127" spans="1:1">
      <c r="A127" s="209" t="s">
        <v>861</v>
      </c>
    </row>
    <row r="128" spans="1:1">
      <c r="A128" s="207" t="s">
        <v>862</v>
      </c>
    </row>
    <row r="129" spans="1:1">
      <c r="A129" s="206" t="s">
        <v>863</v>
      </c>
    </row>
    <row r="130" spans="1:1">
      <c r="A130" s="207" t="s">
        <v>864</v>
      </c>
    </row>
    <row r="131" spans="1:1">
      <c r="A131" s="206" t="s">
        <v>865</v>
      </c>
    </row>
    <row r="132" spans="1:1">
      <c r="A132" s="207" t="s">
        <v>866</v>
      </c>
    </row>
    <row r="133" spans="1:1">
      <c r="A133" s="206" t="s">
        <v>867</v>
      </c>
    </row>
    <row r="134" spans="1:1">
      <c r="A134" s="207" t="s">
        <v>868</v>
      </c>
    </row>
    <row r="135" spans="1:1">
      <c r="A135" s="206" t="s">
        <v>869</v>
      </c>
    </row>
    <row r="136" spans="1:1">
      <c r="A136" s="208" t="s">
        <v>870</v>
      </c>
    </row>
    <row r="137" spans="1:1">
      <c r="A137" s="206" t="s">
        <v>871</v>
      </c>
    </row>
    <row r="138" spans="1:1">
      <c r="A138" s="207" t="s">
        <v>872</v>
      </c>
    </row>
    <row r="139" spans="1:1">
      <c r="A139" s="206" t="s">
        <v>873</v>
      </c>
    </row>
    <row r="140" spans="1:1">
      <c r="A140" s="207" t="s">
        <v>874</v>
      </c>
    </row>
    <row r="141" spans="1:1">
      <c r="A141" s="206" t="s">
        <v>875</v>
      </c>
    </row>
    <row r="142" spans="1:1">
      <c r="A142" s="207" t="s">
        <v>876</v>
      </c>
    </row>
    <row r="143" spans="1:1">
      <c r="A143" s="206" t="s">
        <v>877</v>
      </c>
    </row>
    <row r="144" spans="1:1">
      <c r="A144" s="207" t="s">
        <v>878</v>
      </c>
    </row>
    <row r="145" spans="1:1">
      <c r="A145" s="206" t="s">
        <v>879</v>
      </c>
    </row>
    <row r="146" spans="1:1">
      <c r="A146" s="207" t="s">
        <v>880</v>
      </c>
    </row>
    <row r="147" spans="1:1">
      <c r="A147" s="209" t="s">
        <v>881</v>
      </c>
    </row>
    <row r="148" spans="1:1">
      <c r="A148" s="207" t="s">
        <v>882</v>
      </c>
    </row>
    <row r="149" spans="1:1">
      <c r="A149" s="206" t="s">
        <v>883</v>
      </c>
    </row>
    <row r="150" spans="1:1">
      <c r="A150" s="207" t="s">
        <v>884</v>
      </c>
    </row>
    <row r="151" spans="1:1">
      <c r="A151" s="206" t="s">
        <v>885</v>
      </c>
    </row>
    <row r="152" spans="1:1">
      <c r="A152" s="207" t="s">
        <v>886</v>
      </c>
    </row>
    <row r="153" spans="1:1">
      <c r="A153" s="206" t="s">
        <v>887</v>
      </c>
    </row>
    <row r="154" spans="1:1">
      <c r="A154" s="207" t="s">
        <v>888</v>
      </c>
    </row>
    <row r="155" spans="1:1">
      <c r="A155" s="206" t="s">
        <v>889</v>
      </c>
    </row>
    <row r="156" spans="1:1">
      <c r="A156" s="207" t="s">
        <v>890</v>
      </c>
    </row>
    <row r="157" spans="1:1">
      <c r="A157" s="206" t="s">
        <v>891</v>
      </c>
    </row>
    <row r="158" spans="1:1">
      <c r="A158" s="208" t="s">
        <v>892</v>
      </c>
    </row>
    <row r="159" spans="1:1">
      <c r="A159" s="206" t="s">
        <v>893</v>
      </c>
    </row>
    <row r="160" spans="1:1">
      <c r="A160" s="207" t="s">
        <v>894</v>
      </c>
    </row>
    <row r="161" spans="1:1">
      <c r="A161" s="206" t="s">
        <v>895</v>
      </c>
    </row>
    <row r="162" spans="1:1">
      <c r="A162" s="207" t="s">
        <v>896</v>
      </c>
    </row>
    <row r="163" spans="1:1">
      <c r="A163" s="206" t="s">
        <v>897</v>
      </c>
    </row>
    <row r="164" spans="1:1">
      <c r="A164" s="207" t="s">
        <v>898</v>
      </c>
    </row>
    <row r="165" spans="1:1">
      <c r="A165" s="209" t="s">
        <v>899</v>
      </c>
    </row>
    <row r="166" spans="1:1">
      <c r="A166" s="207" t="s">
        <v>900</v>
      </c>
    </row>
    <row r="167" spans="1:1">
      <c r="A167" s="206" t="s">
        <v>901</v>
      </c>
    </row>
    <row r="168" spans="1:1">
      <c r="A168" s="207" t="s">
        <v>902</v>
      </c>
    </row>
    <row r="169" spans="1:1">
      <c r="A169" s="206" t="s">
        <v>903</v>
      </c>
    </row>
    <row r="170" spans="1:1">
      <c r="A170" s="207" t="s">
        <v>904</v>
      </c>
    </row>
    <row r="171" spans="1:1">
      <c r="A171" s="206" t="s">
        <v>905</v>
      </c>
    </row>
    <row r="172" spans="1:1">
      <c r="A172" s="207" t="s">
        <v>906</v>
      </c>
    </row>
    <row r="173" spans="1:1">
      <c r="A173" s="206" t="s">
        <v>907</v>
      </c>
    </row>
    <row r="174" spans="1:1">
      <c r="A174" s="207" t="s">
        <v>908</v>
      </c>
    </row>
    <row r="175" spans="1:1">
      <c r="A175" s="206" t="s">
        <v>909</v>
      </c>
    </row>
    <row r="176" spans="1:1">
      <c r="A176" s="207" t="s">
        <v>910</v>
      </c>
    </row>
    <row r="177" spans="1:1">
      <c r="A177" s="209" t="s">
        <v>911</v>
      </c>
    </row>
    <row r="178" spans="1:1">
      <c r="A178" s="207" t="s">
        <v>912</v>
      </c>
    </row>
    <row r="179" spans="1:1">
      <c r="A179" s="206" t="s">
        <v>913</v>
      </c>
    </row>
    <row r="180" spans="1:1">
      <c r="A180" s="207" t="s">
        <v>914</v>
      </c>
    </row>
    <row r="181" spans="1:1">
      <c r="A181" s="206" t="s">
        <v>915</v>
      </c>
    </row>
    <row r="182" spans="1:1">
      <c r="A182" s="207" t="s">
        <v>916</v>
      </c>
    </row>
    <row r="183" spans="1:1">
      <c r="A183" s="206" t="s">
        <v>917</v>
      </c>
    </row>
    <row r="184" spans="1:1">
      <c r="A184" s="207" t="s">
        <v>918</v>
      </c>
    </row>
    <row r="185" spans="1:1">
      <c r="A185" s="209" t="s">
        <v>919</v>
      </c>
    </row>
    <row r="186" spans="1:1">
      <c r="A186" s="207" t="s">
        <v>920</v>
      </c>
    </row>
    <row r="187" spans="1:1">
      <c r="A187" s="206" t="s">
        <v>921</v>
      </c>
    </row>
    <row r="188" spans="1:1">
      <c r="A188" s="208" t="s">
        <v>922</v>
      </c>
    </row>
    <row r="189" spans="1:1">
      <c r="A189" s="209" t="s">
        <v>923</v>
      </c>
    </row>
    <row r="190" spans="1:1">
      <c r="A190" s="207" t="s">
        <v>924</v>
      </c>
    </row>
    <row r="191" spans="1:1">
      <c r="A191" s="206" t="s">
        <v>925</v>
      </c>
    </row>
    <row r="192" spans="1:1">
      <c r="A192" s="208" t="s">
        <v>926</v>
      </c>
    </row>
    <row r="193" spans="1:1">
      <c r="A193" s="209" t="s">
        <v>927</v>
      </c>
    </row>
    <row r="194" spans="1:1">
      <c r="A194" s="207" t="s">
        <v>928</v>
      </c>
    </row>
    <row r="195" spans="1:1">
      <c r="A195" s="206" t="s">
        <v>929</v>
      </c>
    </row>
    <row r="196" spans="1:1">
      <c r="A196" s="208" t="s">
        <v>930</v>
      </c>
    </row>
    <row r="197" spans="1:1">
      <c r="A197" s="209" t="s">
        <v>931</v>
      </c>
    </row>
    <row r="198" spans="1:1">
      <c r="A198" s="207" t="s">
        <v>932</v>
      </c>
    </row>
    <row r="199" spans="1:1">
      <c r="A199" s="206" t="s">
        <v>933</v>
      </c>
    </row>
    <row r="200" spans="1:1">
      <c r="A200" s="207" t="s">
        <v>934</v>
      </c>
    </row>
    <row r="201" spans="1:1">
      <c r="A201" s="206" t="s">
        <v>935</v>
      </c>
    </row>
    <row r="202" spans="1:1">
      <c r="A202" s="207" t="s">
        <v>936</v>
      </c>
    </row>
    <row r="203" spans="1:1">
      <c r="A203" s="206" t="s">
        <v>937</v>
      </c>
    </row>
    <row r="204" spans="1:1">
      <c r="A204" s="207" t="s">
        <v>938</v>
      </c>
    </row>
    <row r="205" spans="1:1">
      <c r="A205" s="206" t="s">
        <v>939</v>
      </c>
    </row>
    <row r="206" spans="1:1">
      <c r="A206" s="207" t="s">
        <v>940</v>
      </c>
    </row>
    <row r="207" spans="1:1">
      <c r="A207" s="206" t="s">
        <v>941</v>
      </c>
    </row>
    <row r="208" spans="1:1">
      <c r="A208" s="207" t="s">
        <v>942</v>
      </c>
    </row>
    <row r="209" spans="1:1">
      <c r="A209" s="206" t="s">
        <v>943</v>
      </c>
    </row>
    <row r="210" spans="1:1">
      <c r="A210" s="207" t="s">
        <v>944</v>
      </c>
    </row>
    <row r="211" spans="1:1">
      <c r="A211" s="206" t="s">
        <v>945</v>
      </c>
    </row>
    <row r="212" spans="1:1">
      <c r="A212" s="208" t="s">
        <v>946</v>
      </c>
    </row>
    <row r="213" spans="1:1">
      <c r="A213" s="206" t="s">
        <v>947</v>
      </c>
    </row>
    <row r="214" spans="1:1">
      <c r="A214" s="207" t="s">
        <v>948</v>
      </c>
    </row>
    <row r="215" spans="1:1">
      <c r="A215" s="206" t="s">
        <v>949</v>
      </c>
    </row>
    <row r="216" spans="1:1">
      <c r="A216" s="207" t="s">
        <v>950</v>
      </c>
    </row>
    <row r="217" spans="1:1">
      <c r="A217" s="204" t="s">
        <v>951</v>
      </c>
    </row>
    <row r="218" spans="1:1">
      <c r="A218" s="204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N585" activePane="topRight" state="frozen"/>
      <selection pane="topRight" activeCell="X611" sqref="X6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2" t="s">
        <v>953</v>
      </c>
      <c r="C1" s="213"/>
      <c r="D1" s="213"/>
      <c r="E1" s="3"/>
      <c r="F1" s="212" t="s">
        <v>954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955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956</v>
      </c>
      <c r="BI1" s="228"/>
      <c r="BJ1" s="228"/>
      <c r="BK1" s="229"/>
      <c r="BL1" s="5"/>
      <c r="BM1" s="219" t="s">
        <v>957</v>
      </c>
      <c r="BN1" s="220"/>
      <c r="BO1" s="220"/>
      <c r="BP1" s="220"/>
      <c r="BQ1" s="220"/>
      <c r="BR1" s="220"/>
      <c r="BS1" s="221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2" t="s">
        <v>958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961</v>
      </c>
      <c r="AT2" s="223"/>
      <c r="AU2" s="223"/>
      <c r="AV2" s="223"/>
      <c r="AW2" s="223"/>
      <c r="AX2" s="223"/>
      <c r="AY2" s="226"/>
      <c r="AZ2" s="6"/>
      <c r="BA2" s="216" t="s">
        <v>962</v>
      </c>
      <c r="BB2" s="218"/>
      <c r="BC2" s="222" t="s">
        <v>959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6" t="s">
        <v>963</v>
      </c>
      <c r="AJ3" s="218"/>
      <c r="AK3" s="216" t="s">
        <v>964</v>
      </c>
      <c r="AL3" s="217"/>
      <c r="AM3" s="238"/>
      <c r="AN3" s="239"/>
      <c r="AO3" s="217"/>
      <c r="AP3" s="217"/>
      <c r="AQ3" s="218"/>
      <c r="AR3" s="63"/>
      <c r="AS3" s="210" t="s">
        <v>970</v>
      </c>
      <c r="AT3" s="211"/>
      <c r="AU3" s="210" t="s">
        <v>971</v>
      </c>
      <c r="AV3" s="211"/>
      <c r="AW3" s="210" t="s">
        <v>972</v>
      </c>
      <c r="AX3" s="211"/>
      <c r="AY3" s="63" t="s">
        <v>973</v>
      </c>
      <c r="AZ3" s="63"/>
      <c r="BA3" s="236"/>
      <c r="BB3" s="237"/>
      <c r="BC3" s="216" t="s">
        <v>966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974</v>
      </c>
      <c r="BN3" s="220"/>
      <c r="BO3" s="220"/>
      <c r="BP3" s="221"/>
      <c r="BQ3" s="219" t="s">
        <v>742</v>
      </c>
      <c r="BR3" s="220"/>
      <c r="BS3" s="221"/>
      <c r="BT3" s="186"/>
      <c r="CV3" s="183"/>
    </row>
    <row r="4" spans="1:100" s="8" customFormat="1" ht="11.25">
      <c r="A4" s="39" t="s">
        <v>975</v>
      </c>
      <c r="B4" s="201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9" t="s">
        <v>979</v>
      </c>
      <c r="B5" s="200" t="s">
        <v>980</v>
      </c>
      <c r="C5" s="200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202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/>
      </c>
      <c r="B166" s="101"/>
      <c r="C166" s="134" t="str">
        <f>IF(BS_CONTROLE[[#This Row],[DATA]]="","",WEEKNUM(BS_CONTROLE[[#This Row],[DATA]]))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/>
      </c>
      <c r="B169" s="101"/>
      <c r="C169" s="134" t="str">
        <f>IF(BS_CONTROLE[[#This Row],[DATA]]="","",WEEKNUM(BS_CONTROLE[[#This Row],[DATA]]))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1704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1705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1706</v>
      </c>
      <c r="BK501" s="18" t="s">
        <v>1706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1707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1708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1330</v>
      </c>
      <c r="AL502" s="31" t="s">
        <v>1330</v>
      </c>
      <c r="AM502" s="104" t="s">
        <v>286</v>
      </c>
      <c r="AN502" s="104" t="s">
        <v>1575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1709</v>
      </c>
      <c r="BK502" s="18" t="s">
        <v>1709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1709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1710</v>
      </c>
      <c r="B503" s="101"/>
      <c r="C503" s="134" t="s">
        <v>1710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1711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1712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1713</v>
      </c>
      <c r="BK504" s="18" t="s">
        <v>1714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1715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1716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1717</v>
      </c>
      <c r="BK505" s="18" t="s">
        <v>1717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1717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1718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1719</v>
      </c>
      <c r="BK506" s="18" t="s">
        <v>1719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1719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1720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1721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1722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1723</v>
      </c>
      <c r="BK509" s="18" t="s">
        <v>1723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1710</v>
      </c>
      <c r="B510" s="101"/>
      <c r="C510" s="134" t="s">
        <v>1710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1710</v>
      </c>
      <c r="B511" s="101"/>
      <c r="C511" s="134" t="s">
        <v>1710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1710</v>
      </c>
      <c r="B512" s="101"/>
      <c r="C512" s="134" t="s">
        <v>1710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1710</v>
      </c>
      <c r="B513" s="101"/>
      <c r="C513" s="134" t="s">
        <v>1710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1724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1725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1725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1727</v>
      </c>
      <c r="BK514" s="18" t="s">
        <v>1728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1729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1730</v>
      </c>
      <c r="BK515" s="18" t="s">
        <v>1731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1732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1733</v>
      </c>
      <c r="BK516" s="18" t="s">
        <v>1734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1735</v>
      </c>
      <c r="B517" s="101">
        <v>46073</v>
      </c>
      <c r="C517" s="134">
        <v>8</v>
      </c>
      <c r="D517" s="103" t="s">
        <v>894</v>
      </c>
      <c r="E517" s="155" t="s">
        <v>1667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1733</v>
      </c>
      <c r="BK517" s="18" t="s">
        <v>1734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1736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1737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1738</v>
      </c>
      <c r="BK518" s="18" t="s">
        <v>1739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1740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1670</v>
      </c>
      <c r="W519" s="149" t="s">
        <v>1741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1733</v>
      </c>
      <c r="BK519" s="18" t="s">
        <v>1742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1710</v>
      </c>
      <c r="B520" s="101"/>
      <c r="C520" s="134" t="s">
        <v>1710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1743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1744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1301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1709</v>
      </c>
      <c r="BK521" s="18" t="s">
        <v>1709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1709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1745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1709</v>
      </c>
      <c r="BK522" s="18" t="s">
        <v>1709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1709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1746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1709</v>
      </c>
      <c r="BK523" s="18" t="s">
        <v>1709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1709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1747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1709</v>
      </c>
      <c r="BK524" s="18" t="s">
        <v>1709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1709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1748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1709</v>
      </c>
      <c r="BK525" s="18" t="s">
        <v>1709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1709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1710</v>
      </c>
      <c r="B526" s="101"/>
      <c r="C526" s="134" t="s">
        <v>1710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1749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1750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1751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1750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1709</v>
      </c>
      <c r="BK527" s="18" t="s">
        <v>1709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1709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1752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1750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1753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1750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1754</v>
      </c>
      <c r="BK528" s="18" t="s">
        <v>1755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1756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1757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1709</v>
      </c>
      <c r="BK529" s="18" t="s">
        <v>1709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1709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1758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1759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1709</v>
      </c>
      <c r="BK530" s="18" t="s">
        <v>1709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1709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1710</v>
      </c>
      <c r="B531" s="101"/>
      <c r="C531" s="134" t="s">
        <v>1710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1710</v>
      </c>
      <c r="B532" s="101"/>
      <c r="C532" s="134" t="s">
        <v>1710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1710</v>
      </c>
      <c r="B533" s="101"/>
      <c r="C533" s="134" t="s">
        <v>1710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1760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1761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1762</v>
      </c>
      <c r="BK534" s="18" t="s">
        <v>1763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1764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1765</v>
      </c>
      <c r="W535" s="149" t="s">
        <v>1766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1767</v>
      </c>
      <c r="BK535" s="18" t="s">
        <v>1768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1768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1769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1770</v>
      </c>
      <c r="N536" s="126" t="s">
        <v>1771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1770</v>
      </c>
      <c r="AN536" s="104" t="s">
        <v>1771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1773</v>
      </c>
      <c r="BK536" s="18" t="s">
        <v>1774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1774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1775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1776</v>
      </c>
      <c r="BK537" s="18" t="s">
        <v>1777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1777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1778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1779</v>
      </c>
      <c r="BK538" s="18" t="s">
        <v>1780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1781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1782</v>
      </c>
      <c r="BK539" s="18" t="s">
        <v>1783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1710</v>
      </c>
      <c r="B540" s="101"/>
      <c r="C540" s="134" t="s">
        <v>1710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1710</v>
      </c>
      <c r="B541" s="101"/>
      <c r="C541" s="134" t="s">
        <v>1710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1784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1785</v>
      </c>
      <c r="BK542" s="18" t="s">
        <v>1785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1786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1532</v>
      </c>
      <c r="AN543" s="104" t="s">
        <v>1533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1787</v>
      </c>
      <c r="BK543" s="18" t="s">
        <v>1787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1788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1372</v>
      </c>
      <c r="I544" s="105" t="s">
        <v>1789</v>
      </c>
      <c r="J544" s="104">
        <v>70</v>
      </c>
      <c r="K544" s="104">
        <v>82</v>
      </c>
      <c r="L544" s="104" t="s">
        <v>593</v>
      </c>
      <c r="M544" s="126" t="s">
        <v>1790</v>
      </c>
      <c r="N544" s="126" t="s">
        <v>1791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1792</v>
      </c>
      <c r="X544" s="103" t="s">
        <v>421</v>
      </c>
      <c r="Y544" s="128" t="s">
        <v>424</v>
      </c>
      <c r="Z544" s="103"/>
      <c r="AA544" s="104" t="s">
        <v>1793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1372</v>
      </c>
      <c r="AL544" s="31" t="s">
        <v>1789</v>
      </c>
      <c r="AM544" s="104" t="s">
        <v>1790</v>
      </c>
      <c r="AN544" s="104" t="s">
        <v>1791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1794</v>
      </c>
      <c r="BK544" s="18" t="s">
        <v>1795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1710</v>
      </c>
      <c r="B545" s="101"/>
      <c r="C545" s="134" t="s">
        <v>1710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1710</v>
      </c>
      <c r="B546" s="101"/>
      <c r="C546" s="134" t="s">
        <v>1710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1796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1797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1798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1799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1800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1801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1802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1710</v>
      </c>
      <c r="B553" s="101"/>
      <c r="C553" s="134" t="s">
        <v>1710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1803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1804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1805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1806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1807</v>
      </c>
      <c r="J557" s="104">
        <v>48</v>
      </c>
      <c r="K557" s="104">
        <v>134</v>
      </c>
      <c r="L557" s="104" t="s">
        <v>593</v>
      </c>
      <c r="M557" s="126" t="s">
        <v>1808</v>
      </c>
      <c r="N557" s="126" t="s">
        <v>1809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1807</v>
      </c>
      <c r="AM557" s="104" t="s">
        <v>1808</v>
      </c>
      <c r="AN557" s="104" t="s">
        <v>1809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1810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1811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1812</v>
      </c>
      <c r="BK558" s="18" t="s">
        <v>1812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1813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1812</v>
      </c>
      <c r="BK559" s="18" t="s">
        <v>1812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1814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1359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1812</v>
      </c>
      <c r="BK560" s="18" t="s">
        <v>1812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1815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1359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1816</v>
      </c>
      <c r="BK561" s="18" t="s">
        <v>1816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1815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1807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1807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1817</v>
      </c>
      <c r="BK562" s="18" t="s">
        <v>1818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1819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1820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1821</v>
      </c>
      <c r="BK564" s="18" t="s">
        <v>1821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1784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1822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1823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1824</v>
      </c>
      <c r="BK565" s="18" t="s">
        <v>1824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1825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1441</v>
      </c>
      <c r="BK566" s="18" t="s">
        <v>1827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1710</v>
      </c>
      <c r="B567" s="101"/>
      <c r="C567" s="134" t="s">
        <v>1710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1710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1828</v>
      </c>
      <c r="N568" s="126" t="s">
        <v>1829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1351</v>
      </c>
      <c r="W568" s="149" t="s">
        <v>1830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1828</v>
      </c>
      <c r="AN568" s="104" t="s">
        <v>1829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1831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1832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1833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1710</v>
      </c>
      <c r="B572" s="101"/>
      <c r="C572" s="134" t="s">
        <v>1710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1710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1828</v>
      </c>
      <c r="N573" s="126" t="s">
        <v>1829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1351</v>
      </c>
      <c r="W573" s="149" t="s">
        <v>1830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1828</v>
      </c>
      <c r="AN573" s="104" t="s">
        <v>1829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1834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1835</v>
      </c>
      <c r="BK574" s="18" t="s">
        <v>1835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1836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1708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1330</v>
      </c>
      <c r="AL575" s="31" t="s">
        <v>1330</v>
      </c>
      <c r="AM575" s="104" t="s">
        <v>286</v>
      </c>
      <c r="AN575" s="104" t="s">
        <v>1575</v>
      </c>
      <c r="AO575" s="104">
        <v>68</v>
      </c>
      <c r="AP575" s="104">
        <v>54.96</v>
      </c>
      <c r="AQ575" s="104">
        <v>54.96</v>
      </c>
      <c r="AR575" s="107"/>
      <c r="AS575" s="107"/>
      <c r="AT575" s="107"/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0</v>
      </c>
      <c r="AZ575" s="151"/>
      <c r="BA575" s="108"/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/>
      <c r="BI575" s="17"/>
      <c r="BJ575" s="17" t="s">
        <v>1837</v>
      </c>
      <c r="BK575" s="18"/>
      <c r="BL575" s="16"/>
      <c r="BM575" s="129"/>
      <c r="BN575" s="129"/>
      <c r="BO575" s="129"/>
      <c r="BP575" s="18"/>
      <c r="BQ575" s="12" t="str">
        <f t="shared" si="54"/>
        <v>Produção e Intervalo</v>
      </c>
      <c r="BR575" s="19">
        <f t="shared" si="55"/>
        <v>0</v>
      </c>
      <c r="BS575" s="19">
        <f t="shared" si="56"/>
        <v>0</v>
      </c>
      <c r="BT575" s="185" t="str">
        <f t="shared" si="57"/>
        <v/>
      </c>
    </row>
    <row r="576" spans="1:72">
      <c r="A576" s="47" t="s">
        <v>1710</v>
      </c>
      <c r="B576" s="101"/>
      <c r="C576" s="134" t="s">
        <v>1710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1710</v>
      </c>
      <c r="B577" s="101"/>
      <c r="C577" s="134" t="s">
        <v>1710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1838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1839</v>
      </c>
      <c r="BK578" s="18" t="s">
        <v>1839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1839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1840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1709</v>
      </c>
      <c r="BK579" s="18" t="s">
        <v>1709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1709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1841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1842</v>
      </c>
      <c r="BK580" s="18" t="s">
        <v>1842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1843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1844</v>
      </c>
      <c r="BK581" s="18" t="s">
        <v>1844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1844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1845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1846</v>
      </c>
      <c r="N582" s="126" t="s">
        <v>1847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1522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1846</v>
      </c>
      <c r="AN582" s="104" t="s">
        <v>1847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/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1</v>
      </c>
      <c r="BI582" s="17"/>
      <c r="BJ582" s="17" t="s">
        <v>1848</v>
      </c>
      <c r="BK582" s="18"/>
      <c r="BL582" s="16"/>
      <c r="BM582" s="129"/>
      <c r="BN582" s="129"/>
      <c r="BO582" s="129"/>
      <c r="BP582" s="18"/>
      <c r="BQ582" s="12" t="str">
        <f t="shared" si="54"/>
        <v>Produção</v>
      </c>
      <c r="BR582" s="19">
        <f t="shared" si="55"/>
        <v>1.0000000000000018</v>
      </c>
      <c r="BS582" s="19">
        <f t="shared" si="56"/>
        <v>0</v>
      </c>
      <c r="BT582" s="185" t="str">
        <f t="shared" si="57"/>
        <v/>
      </c>
    </row>
    <row r="583" spans="1:72">
      <c r="A583" s="47" t="s">
        <v>1849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1414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1850</v>
      </c>
      <c r="BK583" s="18" t="s">
        <v>1850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1850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1851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1801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1850</v>
      </c>
      <c r="BK584" s="18" t="s">
        <v>1850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1850</v>
      </c>
      <c r="BQ584" s="12" t="str">
        <f t="shared" ref="BQ584:BQ647" si="58">IF(AND(BR584&lt;1,BS584&lt;1),"Produção e Intervalo",IF(BR584&lt;1,"Intervalo",IF(BS584&lt;1,"Produção","Aderente")))</f>
        <v>Produção e Intervalo</v>
      </c>
      <c r="BR584" s="19">
        <f t="shared" ref="BR584:BR647" si="59">IF(OR(B584="",F584=""),"*",AY584/P584)</f>
        <v>0</v>
      </c>
      <c r="BS584" s="19">
        <f t="shared" ref="BS584:BS647" si="60">IF(OR(B584="",F584=""),"*",BA584/Q584)</f>
        <v>0</v>
      </c>
      <c r="BT584" s="185" t="str">
        <f t="shared" ref="BT584:BT647" si="61">IF(BN584="","",SUBSTITUTE(BM584," ","")&amp;SUBSTITUTE(BN584," ",""))</f>
        <v>CCOCirculaçãoIntervaloOportunidade</v>
      </c>
    </row>
    <row r="585" spans="1:72">
      <c r="A585" s="47" t="s">
        <v>1852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1414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1853</v>
      </c>
      <c r="BK585" s="18" t="s">
        <v>1854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1854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1855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1856</v>
      </c>
      <c r="BK586" s="18" t="s">
        <v>1857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1858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1859</v>
      </c>
      <c r="I587" s="105" t="s">
        <v>1860</v>
      </c>
      <c r="J587" s="104">
        <v>49</v>
      </c>
      <c r="K587" s="104">
        <v>149</v>
      </c>
      <c r="L587" s="104" t="s">
        <v>593</v>
      </c>
      <c r="M587" s="126" t="s">
        <v>1861</v>
      </c>
      <c r="N587" s="126" t="s">
        <v>1862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1522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1859</v>
      </c>
      <c r="AL587" s="31" t="s">
        <v>1860</v>
      </c>
      <c r="AM587" s="104" t="s">
        <v>1861</v>
      </c>
      <c r="AN587" s="104" t="s">
        <v>1862</v>
      </c>
      <c r="AO587" s="104">
        <v>49</v>
      </c>
      <c r="AP587" s="104">
        <v>149</v>
      </c>
      <c r="AQ587" s="104">
        <v>149</v>
      </c>
      <c r="AR587" s="107">
        <v>0</v>
      </c>
      <c r="AS587" s="107">
        <v>0</v>
      </c>
      <c r="AT587" s="107">
        <v>0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0</v>
      </c>
      <c r="AZ587" s="151"/>
      <c r="BA587" s="108">
        <v>0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0</v>
      </c>
      <c r="BI587" s="17"/>
      <c r="BJ587" s="17" t="s">
        <v>1128</v>
      </c>
      <c r="BK587" s="18" t="s">
        <v>1863</v>
      </c>
      <c r="BL587" s="16"/>
      <c r="BM587" s="129" t="s">
        <v>443</v>
      </c>
      <c r="BN587" s="129" t="s">
        <v>470</v>
      </c>
      <c r="BO587" s="129" t="s">
        <v>521</v>
      </c>
      <c r="BP587" s="18" t="s">
        <v>1863</v>
      </c>
      <c r="BQ587" s="12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185" t="str">
        <f t="shared" si="61"/>
        <v>ModernizaçãoExecução</v>
      </c>
    </row>
    <row r="588" spans="1:72">
      <c r="A588" s="47" t="s">
        <v>1864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0.40625</v>
      </c>
      <c r="AT588" s="107">
        <v>0.54166666666666663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0.13541666666666663</v>
      </c>
      <c r="AZ588" s="151"/>
      <c r="BA588" s="108"/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1</v>
      </c>
      <c r="BI588" s="17"/>
      <c r="BJ588" s="17" t="s">
        <v>1865</v>
      </c>
      <c r="BK588" s="18" t="s">
        <v>1866</v>
      </c>
      <c r="BL588" s="16"/>
      <c r="BM588" s="129"/>
      <c r="BN588" s="129"/>
      <c r="BO588" s="129"/>
      <c r="BP588" s="18"/>
      <c r="BQ588" s="12" t="str">
        <f t="shared" si="58"/>
        <v>Produção</v>
      </c>
      <c r="BR588" s="19">
        <f t="shared" si="59"/>
        <v>1.6249999999999996</v>
      </c>
      <c r="BS588" s="19">
        <f t="shared" si="60"/>
        <v>0</v>
      </c>
      <c r="BT588" s="185" t="str">
        <f t="shared" si="61"/>
        <v/>
      </c>
    </row>
    <row r="589" spans="1:72">
      <c r="A589" s="47" t="s">
        <v>1867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1860</v>
      </c>
      <c r="I589" s="105" t="s">
        <v>1860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1868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1581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1860</v>
      </c>
      <c r="AL589" s="31" t="s">
        <v>1860</v>
      </c>
      <c r="AM589" s="104" t="s">
        <v>49</v>
      </c>
      <c r="AN589" s="104" t="s">
        <v>1868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1869</v>
      </c>
      <c r="BK589" s="18" t="s">
        <v>1870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1870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1871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1807</v>
      </c>
      <c r="J590" s="104">
        <v>48</v>
      </c>
      <c r="K590" s="104">
        <v>135</v>
      </c>
      <c r="L590" s="104" t="s">
        <v>593</v>
      </c>
      <c r="M590" s="126" t="s">
        <v>1808</v>
      </c>
      <c r="N590" s="126" t="s">
        <v>1809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1591</v>
      </c>
      <c r="W590" s="149" t="s">
        <v>1872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1807</v>
      </c>
      <c r="AM590" s="104" t="s">
        <v>1808</v>
      </c>
      <c r="AN590" s="104" t="s">
        <v>1809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1873</v>
      </c>
      <c r="BK590" s="18" t="s">
        <v>1874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1874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1875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1876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1877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1591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1878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/>
      <c r="AT594" s="107"/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0</v>
      </c>
      <c r="AZ594" s="151"/>
      <c r="BA594" s="108"/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/>
      <c r="BI594" s="17"/>
      <c r="BJ594" s="17" t="s">
        <v>1879</v>
      </c>
      <c r="BK594" s="18" t="s">
        <v>1880</v>
      </c>
      <c r="BL594" s="16"/>
      <c r="BM594" s="129"/>
      <c r="BN594" s="129"/>
      <c r="BO594" s="129"/>
      <c r="BP594" s="18"/>
      <c r="BQ594" s="12" t="str">
        <f t="shared" si="58"/>
        <v>Produção e Intervalo</v>
      </c>
      <c r="BR594" s="19">
        <f t="shared" si="59"/>
        <v>0</v>
      </c>
      <c r="BS594" s="19">
        <f t="shared" si="60"/>
        <v>0</v>
      </c>
      <c r="BT594" s="185" t="str">
        <f t="shared" si="61"/>
        <v/>
      </c>
    </row>
    <row r="595" spans="1:72">
      <c r="A595" s="47" t="s">
        <v>1881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1761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/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1</v>
      </c>
      <c r="BI595" s="17"/>
      <c r="BJ595" s="17" t="s">
        <v>1882</v>
      </c>
      <c r="BK595" s="18" t="s">
        <v>1882</v>
      </c>
      <c r="BL595" s="16"/>
      <c r="BM595" s="129"/>
      <c r="BN595" s="129"/>
      <c r="BO595" s="129"/>
      <c r="BP595" s="18"/>
      <c r="BQ595" s="12" t="str">
        <f t="shared" si="58"/>
        <v>Produção</v>
      </c>
      <c r="BR595" s="19">
        <f t="shared" si="59"/>
        <v>1.0000000000000004</v>
      </c>
      <c r="BS595" s="19">
        <f t="shared" si="60"/>
        <v>0</v>
      </c>
      <c r="BT595" s="185" t="str">
        <f t="shared" si="61"/>
        <v/>
      </c>
    </row>
    <row r="596" spans="1:72">
      <c r="A596" s="47" t="s">
        <v>1883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1884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1885</v>
      </c>
      <c r="BK596" s="18" t="s">
        <v>1885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1885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1886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1884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1885</v>
      </c>
      <c r="BK597" s="18" t="s">
        <v>1885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1885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1887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1884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 t="s">
        <v>1888</v>
      </c>
      <c r="AT598" s="107">
        <v>0</v>
      </c>
      <c r="AU598" s="135"/>
      <c r="AV598" s="135"/>
      <c r="AW598" s="14"/>
      <c r="AX598" s="14"/>
      <c r="AY598" s="160" t="str">
        <f>IF(D598="","*",IFERROR(IF(ISODD(COUNT(AS598:AX598)),"ERRO",SUM((AT598-AS598),(AV598-AU598),(AX598-AW598))),"ERRO"))</f>
        <v>ERRO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1885</v>
      </c>
      <c r="BK598" s="18" t="s">
        <v>1885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1885</v>
      </c>
      <c r="BQ598" s="12" t="e">
        <f t="shared" si="58"/>
        <v>#VALUE!</v>
      </c>
      <c r="BR598" s="19" t="e">
        <f t="shared" si="59"/>
        <v>#VALUE!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1889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1890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1698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1891</v>
      </c>
      <c r="BK600" s="18" t="s">
        <v>1891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1891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1892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7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6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1828</v>
      </c>
      <c r="N603" s="126" t="s">
        <v>1829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1351</v>
      </c>
      <c r="W603" s="149" t="s">
        <v>1830</v>
      </c>
      <c r="X603" s="103" t="s">
        <v>421</v>
      </c>
      <c r="Y603" s="128"/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/>
      <c r="AS603" s="107"/>
      <c r="AT603" s="107"/>
      <c r="AU603" s="135"/>
      <c r="AV603" s="135"/>
      <c r="AW603" s="14"/>
      <c r="AX603" s="14"/>
      <c r="AY603" s="160">
        <f t="shared" si="63"/>
        <v>0</v>
      </c>
      <c r="AZ603" s="151"/>
      <c r="BA603" s="108"/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/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/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/>
      <c r="AS604" s="107"/>
      <c r="AT604" s="107"/>
      <c r="AU604" s="135"/>
      <c r="AV604" s="135"/>
      <c r="AW604" s="14"/>
      <c r="AX604" s="14"/>
      <c r="AY604" s="160">
        <f t="shared" si="63"/>
        <v>0</v>
      </c>
      <c r="AZ604" s="151"/>
      <c r="BA604" s="108"/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/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1532</v>
      </c>
      <c r="N605" s="126" t="s">
        <v>1533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/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tr">
        <f>IF(BS_CONTROLE[[#This Row],[Entre - Estações]]=0, "-", BS_CONTROLE[[#This Row],[Entre - Estações]])</f>
        <v>ZAC-S</v>
      </c>
      <c r="AN605" s="104" t="str">
        <f>IF(BS_CONTROLE[[#This Row],[SB]]=0, "-", BS_CONTROLE[[#This Row],[SB]])</f>
        <v>ZACS</v>
      </c>
      <c r="AO605" s="104">
        <f>IF(BS_CONTROLE[[#This Row],[SUB]]=0, "-", BS_CONTROLE[[#This Row],[SUB]])</f>
        <v>68</v>
      </c>
      <c r="AP605" s="104">
        <f>BS_CONTROLE[[#This Row],[KM - Inicio]]</f>
        <v>77.212999999999994</v>
      </c>
      <c r="AQ605" s="104">
        <f>BS_CONTROLE[[#This Row],[KM - Inicio]]</f>
        <v>77.212999999999994</v>
      </c>
      <c r="AR605" s="107"/>
      <c r="AS605" s="107"/>
      <c r="AT605" s="107"/>
      <c r="AU605" s="135"/>
      <c r="AV605" s="135"/>
      <c r="AW605" s="14"/>
      <c r="AX605" s="14"/>
      <c r="AY605" s="160">
        <f t="shared" si="63"/>
        <v>0</v>
      </c>
      <c r="AZ605" s="151"/>
      <c r="BA605" s="108"/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/>
      </c>
    </row>
    <row r="606" spans="1:72" ht="23.25">
      <c r="A606" s="47" t="str">
        <f t="shared" si="62"/>
        <v>E4246077</v>
      </c>
      <c r="B606" s="101">
        <v>46077</v>
      </c>
      <c r="C606" s="134">
        <f>IF(BS_CONTROLE[[#This Row],[DATA]]="","",WEEKNUM(BS_CONTROLE[[#This Row],[DATA]]))</f>
        <v>9</v>
      </c>
      <c r="D606" s="103" t="s">
        <v>752</v>
      </c>
      <c r="E606" s="155">
        <v>193</v>
      </c>
      <c r="F606" s="125" t="s">
        <v>660</v>
      </c>
      <c r="G606" s="140" t="str">
        <f>IF(D606="","*",VLOOKUP(F606,BS_ATIVIDADE[],3,FALSE))</f>
        <v>TRILHEIRO - DESCARGA</v>
      </c>
      <c r="H606" s="105" t="s">
        <v>1330</v>
      </c>
      <c r="I606" s="105" t="s">
        <v>1330</v>
      </c>
      <c r="J606" s="104">
        <v>68</v>
      </c>
      <c r="K606" s="104">
        <v>57.484000000000002</v>
      </c>
      <c r="L606" s="104">
        <v>68</v>
      </c>
      <c r="M606" s="126" t="s">
        <v>1893</v>
      </c>
      <c r="N606" s="126" t="s">
        <v>1894</v>
      </c>
      <c r="O606" s="105">
        <v>0.41666666666666669</v>
      </c>
      <c r="P606" s="105">
        <v>0.16666666666666666</v>
      </c>
      <c r="Q606" s="104"/>
      <c r="R606" s="10" t="str">
        <f>IFERROR(_xlfn.XLOOKUP(F606, BS_ATIVIDADE[ATIVIDADE],BS_ATIVIDADE[UNIDADE] ), "*")</f>
        <v>M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6" s="104" t="s">
        <v>1069</v>
      </c>
      <c r="W606" s="149" t="s">
        <v>1895</v>
      </c>
      <c r="X606" s="103" t="s">
        <v>416</v>
      </c>
      <c r="Y606" s="128"/>
      <c r="Z606" s="103"/>
      <c r="AA606" s="104" t="s">
        <v>1896</v>
      </c>
      <c r="AB606" s="102" t="s">
        <v>412</v>
      </c>
      <c r="AC606" s="150" t="s">
        <v>406</v>
      </c>
      <c r="AD606" s="106">
        <v>0.375</v>
      </c>
      <c r="AE606" s="104" t="s">
        <v>593</v>
      </c>
      <c r="AF606" s="104"/>
      <c r="AG606" s="104"/>
      <c r="AH606" s="15"/>
      <c r="AI606" s="125" t="str">
        <f>IF(BS_CONTROLE[[#This Row],[Atividade]]=0, "-", BS_CONTROLE[[#This Row],[Atividade]])</f>
        <v>TRILHEIRO - DESCARGA</v>
      </c>
      <c r="AJ606" s="9" t="str">
        <f>IF(BS_CONTROLE[[#This Row],[Atividade]]=0, "-", BS_CONTROLE[[#This Row],[Atividade]])</f>
        <v>TRILHEIRO - DESCARGA</v>
      </c>
      <c r="AK606" s="31" t="str">
        <f>BS_CONTROLE[[#This Row],[Local - Partida]]</f>
        <v>ZBV3</v>
      </c>
      <c r="AL606" s="31" t="str">
        <f>BS_CONTROLE[[#This Row],[Local - Encerramento]]</f>
        <v>ZBV3</v>
      </c>
      <c r="AM606" s="104" t="str">
        <f>IF(BS_CONTROLE[[#This Row],[Entre - Estações]]=0, "-", BS_CONTROLE[[#This Row],[Entre - Estações]])</f>
        <v>ZBM-ZSU</v>
      </c>
      <c r="AN606" s="104" t="str">
        <f>IF(BS_CONTROLE[[#This Row],[SB]]=0, "-", BS_CONTROLE[[#This Row],[SB]])</f>
        <v>K57ZHO/ZSU2</v>
      </c>
      <c r="AO606" s="104">
        <f>IF(BS_CONTROLE[[#This Row],[SUB]]=0, "-", BS_CONTROLE[[#This Row],[SUB]])</f>
        <v>68</v>
      </c>
      <c r="AP606" s="104">
        <f>BS_CONTROLE[[#This Row],[KM - Inicio]]</f>
        <v>57.484000000000002</v>
      </c>
      <c r="AQ606" s="104">
        <f>BS_CONTROLE[[#This Row],[KM - Inicio]]</f>
        <v>57.484000000000002</v>
      </c>
      <c r="AR606" s="107"/>
      <c r="AS606" s="107"/>
      <c r="AT606" s="107"/>
      <c r="AU606" s="135"/>
      <c r="AV606" s="135"/>
      <c r="AW606" s="14"/>
      <c r="AX606" s="14"/>
      <c r="AY606" s="160">
        <f t="shared" si="63"/>
        <v>0</v>
      </c>
      <c r="AZ606" s="151"/>
      <c r="BA606" s="108"/>
      <c r="BB606" s="10" t="str">
        <f>IFERROR(_xlfn.XLOOKUP(AI606, BS_ATIVIDADE[ATIVIDADE],BS_ATIVIDADE[UNIDADE] ), "*")</f>
        <v>M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e">
        <f t="shared" si="58"/>
        <v>#DIV/0!</v>
      </c>
      <c r="BR606" s="19">
        <f t="shared" si="59"/>
        <v>0</v>
      </c>
      <c r="BS606" s="19" t="e">
        <f t="shared" si="60"/>
        <v>#DIV/0!</v>
      </c>
      <c r="BT606" s="185" t="str">
        <f t="shared" si="61"/>
        <v/>
      </c>
    </row>
    <row r="607" spans="1:72">
      <c r="A607" s="47" t="str">
        <f t="shared" si="62"/>
        <v/>
      </c>
      <c r="B607" s="101"/>
      <c r="C607" s="134" t="str">
        <f>IF(BS_CONTROLE[[#This Row],[DATA]]="","",WEEKNUM(BS_CONTROLE[[#This Row],[DATA]]))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3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185" t="str">
        <f t="shared" si="61"/>
        <v/>
      </c>
    </row>
    <row r="608" spans="1:72">
      <c r="A608" s="47" t="str">
        <f t="shared" si="62"/>
        <v>DANIEL (TP-647)46077</v>
      </c>
      <c r="B608" s="101">
        <v>46077</v>
      </c>
      <c r="C608" s="134">
        <f>IF(BS_CONTROLE[[#This Row],[DATA]]="","",WEEKNUM(BS_CONTROLE[[#This Row],[DATA]]))</f>
        <v>9</v>
      </c>
      <c r="D608" s="103" t="s">
        <v>867</v>
      </c>
      <c r="E608" s="155">
        <v>162</v>
      </c>
      <c r="F608" s="125" t="s">
        <v>775</v>
      </c>
      <c r="G608" s="140" t="str">
        <f>IF(D608="","*",VLOOKUP(F608,BS_ATIVIDADE[],3,FALSE))</f>
        <v>SOLDA</v>
      </c>
      <c r="H608" s="104" t="s">
        <v>593</v>
      </c>
      <c r="I608" s="104" t="s">
        <v>593</v>
      </c>
      <c r="J608" s="104">
        <v>56</v>
      </c>
      <c r="K608" s="104">
        <v>208.75</v>
      </c>
      <c r="L608" s="104" t="s">
        <v>593</v>
      </c>
      <c r="M608" s="126" t="s">
        <v>105</v>
      </c>
      <c r="N608" s="126" t="s">
        <v>250</v>
      </c>
      <c r="O608" s="105">
        <v>0.375</v>
      </c>
      <c r="P608" s="105">
        <v>6.25E-2</v>
      </c>
      <c r="Q608" s="104">
        <v>1</v>
      </c>
      <c r="R608" s="10" t="str">
        <f>IFERROR(_xlfn.XLOOKUP(F608, BS_ATIVIDADE[ATIVIDADE],BS_ATIVIDADE[UNIDADE] ), "*")</f>
        <v>Nº DE SOLDA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1217</v>
      </c>
      <c r="W608" s="149" t="s">
        <v>1060</v>
      </c>
      <c r="X608" s="103" t="s">
        <v>421</v>
      </c>
      <c r="Y608" s="128"/>
      <c r="Z608" s="103"/>
      <c r="AA608" s="104" t="s">
        <v>593</v>
      </c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PDM - SOLDA</v>
      </c>
      <c r="AJ608" s="9" t="str">
        <f>IF(BS_CONTROLE[[#This Row],[Atividade]]=0, "-", BS_CONTROLE[[#This Row],[Atividade]])</f>
        <v>PDM - SOLDA</v>
      </c>
      <c r="AK608" s="31" t="str">
        <f>BS_CONTROLE[[#This Row],[Local - Partida]]</f>
        <v>-</v>
      </c>
      <c r="AL608" s="31" t="str">
        <f>BS_CONTROLE[[#This Row],[Local - Encerramento]]</f>
        <v>-</v>
      </c>
      <c r="AM608" s="104" t="str">
        <f>IF(BS_CONTROLE[[#This Row],[Entre - Estações]]=0, "-", BS_CONTROLE[[#This Row],[Entre - Estações]])</f>
        <v>ZST</v>
      </c>
      <c r="AN608" s="104" t="str">
        <f>IF(BS_CONTROLE[[#This Row],[SB]]=0, "-", BS_CONTROLE[[#This Row],[SB]])</f>
        <v>ZST2</v>
      </c>
      <c r="AO608" s="104">
        <f>IF(BS_CONTROLE[[#This Row],[SUB]]=0, "-", BS_CONTROLE[[#This Row],[SUB]])</f>
        <v>56</v>
      </c>
      <c r="AP608" s="104">
        <f>BS_CONTROLE[[#This Row],[KM - Inicio]]</f>
        <v>208.75</v>
      </c>
      <c r="AQ608" s="104">
        <f>BS_CONTROLE[[#This Row],[KM - Inicio]]</f>
        <v>208.75</v>
      </c>
      <c r="AR608" s="107"/>
      <c r="AS608" s="107"/>
      <c r="AT608" s="107"/>
      <c r="AU608" s="135"/>
      <c r="AV608" s="135"/>
      <c r="AW608" s="14"/>
      <c r="AX608" s="14"/>
      <c r="AY608" s="160">
        <f t="shared" si="63"/>
        <v>0</v>
      </c>
      <c r="AZ608" s="151"/>
      <c r="BA608" s="108"/>
      <c r="BB608" s="10" t="str">
        <f>IFERROR(_xlfn.XLOOKUP(AI608, BS_ATIVIDADE[ATIVIDADE],BS_ATIVIDADE[UNIDADE] ), "*")</f>
        <v>Nº DE SOLDA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58"/>
        <v>Produção e Intervalo</v>
      </c>
      <c r="BR608" s="19">
        <f t="shared" si="59"/>
        <v>0</v>
      </c>
      <c r="BS608" s="19">
        <f t="shared" si="60"/>
        <v>0</v>
      </c>
      <c r="BT608" s="185" t="str">
        <f t="shared" si="61"/>
        <v/>
      </c>
    </row>
    <row r="609" spans="1:72">
      <c r="A609" s="47" t="str">
        <f t="shared" si="62"/>
        <v>V9346077</v>
      </c>
      <c r="B609" s="101">
        <v>46077</v>
      </c>
      <c r="C609" s="134">
        <f>IF(BS_CONTROLE[[#This Row],[DATA]]="","",WEEKNUM(BS_CONTROLE[[#This Row],[DATA]]))</f>
        <v>9</v>
      </c>
      <c r="D609" s="103" t="s">
        <v>814</v>
      </c>
      <c r="E609" s="155">
        <v>162</v>
      </c>
      <c r="F609" s="125" t="s">
        <v>698</v>
      </c>
      <c r="G609" s="140" t="str">
        <f>IF(D609="","*",VLOOKUP(F609,BS_ATIVIDADE[],3,FALSE))</f>
        <v>MECANIZAÇÃO - SOCADORA</v>
      </c>
      <c r="H609" s="104" t="s">
        <v>104</v>
      </c>
      <c r="I609" s="104" t="s">
        <v>104</v>
      </c>
      <c r="J609" s="104">
        <v>56</v>
      </c>
      <c r="K609" s="104">
        <v>204.4</v>
      </c>
      <c r="L609" s="104">
        <v>205.8</v>
      </c>
      <c r="M609" s="126" t="s">
        <v>247</v>
      </c>
      <c r="N609" s="126" t="s">
        <v>248</v>
      </c>
      <c r="O609" s="105">
        <v>0.41666666666666669</v>
      </c>
      <c r="P609" s="105">
        <v>8.3333333333333329E-2</v>
      </c>
      <c r="Q609" s="104">
        <v>500</v>
      </c>
      <c r="R609" s="10" t="str">
        <f>IFERROR(_xlfn.XLOOKUP(F609, BS_ATIVIDADE[ATIVIDADE],BS_ATIVIDADE[UNIDADE] ), "*")</f>
        <v>M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1109</v>
      </c>
      <c r="W609" s="149" t="s">
        <v>1661</v>
      </c>
      <c r="X609" s="103" t="s">
        <v>421</v>
      </c>
      <c r="Y609" s="128"/>
      <c r="Z609" s="103"/>
      <c r="AA609" s="104">
        <v>1</v>
      </c>
      <c r="AB609" s="102" t="s">
        <v>418</v>
      </c>
      <c r="AC609" s="150" t="s">
        <v>419</v>
      </c>
      <c r="AD609" s="106">
        <v>0.33333333333333331</v>
      </c>
      <c r="AE609" s="104">
        <v>7309</v>
      </c>
      <c r="AF609" s="104" t="s">
        <v>593</v>
      </c>
      <c r="AG609" s="104" t="s">
        <v>593</v>
      </c>
      <c r="AH609" s="15"/>
      <c r="AI609" s="125" t="str">
        <f>IF(BS_CONTROLE[[#This Row],[Atividade]]=0, "-", BS_CONTROLE[[#This Row],[Atividade]])</f>
        <v>MECANIZAÇÃO - SOCADORA</v>
      </c>
      <c r="AJ609" s="9" t="str">
        <f>IF(BS_CONTROLE[[#This Row],[Atividade]]=0, "-", BS_CONTROLE[[#This Row],[Atividade]])</f>
        <v>MECANIZAÇÃO - SOCADORA</v>
      </c>
      <c r="AK609" s="31" t="str">
        <f>BS_CONTROLE[[#This Row],[Local - Partida]]</f>
        <v>ZYU1</v>
      </c>
      <c r="AL609" s="31" t="str">
        <f>BS_CONTROLE[[#This Row],[Local - Encerramento]]</f>
        <v>ZYU1</v>
      </c>
      <c r="AM609" s="104" t="str">
        <f>IF(BS_CONTROLE[[#This Row],[Entre - Estações]]=0, "-", BS_CONTROLE[[#This Row],[Entre - Estações]])</f>
        <v>ZYU-ZST</v>
      </c>
      <c r="AN609" s="104" t="str">
        <f>IF(BS_CONTROLE[[#This Row],[SB]]=0, "-", BS_CONTROLE[[#This Row],[SB]])</f>
        <v>ZYU206</v>
      </c>
      <c r="AO609" s="104">
        <f>IF(BS_CONTROLE[[#This Row],[SUB]]=0, "-", BS_CONTROLE[[#This Row],[SUB]])</f>
        <v>56</v>
      </c>
      <c r="AP609" s="104">
        <f>BS_CONTROLE[[#This Row],[KM - Inicio]]</f>
        <v>204.4</v>
      </c>
      <c r="AQ609" s="104">
        <f>BS_CONTROLE[[#This Row],[KM - Inicio]]</f>
        <v>204.4</v>
      </c>
      <c r="AR609" s="107"/>
      <c r="AS609" s="107"/>
      <c r="AT609" s="107"/>
      <c r="AU609" s="135"/>
      <c r="AV609" s="135"/>
      <c r="AW609" s="14"/>
      <c r="AX609" s="14"/>
      <c r="AY609" s="160">
        <f t="shared" si="63"/>
        <v>0</v>
      </c>
      <c r="AZ609" s="151"/>
      <c r="BA609" s="108"/>
      <c r="BB609" s="10" t="str">
        <f>IFERROR(_xlfn.XLOOKUP(AI609, BS_ATIVIDADE[ATIVIDADE],BS_ATIVIDADE[UNIDADE] ), "*")</f>
        <v>M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/>
      </c>
    </row>
    <row r="610" spans="1:72">
      <c r="A610" s="47" t="str">
        <f t="shared" si="62"/>
        <v>ROGÉRIO (TP-730)46077</v>
      </c>
      <c r="B610" s="101">
        <v>46077</v>
      </c>
      <c r="C610" s="134">
        <f>IF(BS_CONTROLE[[#This Row],[DATA]]="","",WEEKNUM(BS_CONTROLE[[#This Row],[DATA]]))</f>
        <v>9</v>
      </c>
      <c r="D610" s="103" t="s">
        <v>937</v>
      </c>
      <c r="E610" s="155">
        <v>543</v>
      </c>
      <c r="F610" s="125" t="s">
        <v>779</v>
      </c>
      <c r="G610" s="140" t="str">
        <f>IF(D610="","*",VLOOKUP(F610,BS_ATIVIDADE[],3,FALSE))</f>
        <v>DORMENTE - SUBSTITUIÇÂO</v>
      </c>
      <c r="H610" s="105" t="s">
        <v>593</v>
      </c>
      <c r="I610" s="105"/>
      <c r="J610" s="104">
        <v>56</v>
      </c>
      <c r="K610" s="104">
        <v>202</v>
      </c>
      <c r="L610" s="104" t="s">
        <v>593</v>
      </c>
      <c r="M610" s="126" t="s">
        <v>103</v>
      </c>
      <c r="N610" s="126" t="s">
        <v>246</v>
      </c>
      <c r="O610" s="105">
        <v>0.41666666666666669</v>
      </c>
      <c r="P610" s="105">
        <v>8.3333333333333329E-2</v>
      </c>
      <c r="Q610" s="104">
        <v>20</v>
      </c>
      <c r="R610" s="10" t="str">
        <f>IFERROR(_xlfn.XLOOKUP(F610, BS_ATIVIDADE[ATIVIDADE],BS_ATIVIDADE[UNIDADE] ), "*")</f>
        <v>Nº DE DORMENTES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1179</v>
      </c>
      <c r="W610" s="149" t="s">
        <v>1075</v>
      </c>
      <c r="X610" s="103" t="s">
        <v>421</v>
      </c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PDM - SUBSTITUIÇÃO - DORMENTE</v>
      </c>
      <c r="AJ610" s="9" t="str">
        <f>IF(BS_CONTROLE[[#This Row],[Atividade]]=0, "-", BS_CONTROLE[[#This Row],[Atividade]])</f>
        <v>PDM - SUBSTITUIÇÃO - DORMENTE</v>
      </c>
      <c r="AK610" s="31" t="str">
        <f>BS_CONTROLE[[#This Row],[Local - Partida]]</f>
        <v>-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ZYU</v>
      </c>
      <c r="AN610" s="104" t="str">
        <f>IF(BS_CONTROLE[[#This Row],[SB]]=0, "-", BS_CONTROLE[[#This Row],[SB]])</f>
        <v>ZYU2</v>
      </c>
      <c r="AO610" s="104">
        <f>IF(BS_CONTROLE[[#This Row],[SUB]]=0, "-", BS_CONTROLE[[#This Row],[SUB]])</f>
        <v>56</v>
      </c>
      <c r="AP610" s="104">
        <f>BS_CONTROLE[[#This Row],[KM - Inicio]]</f>
        <v>202</v>
      </c>
      <c r="AQ610" s="104">
        <f>BS_CONTROLE[[#This Row],[KM - Inicio]]</f>
        <v>202</v>
      </c>
      <c r="AR610" s="107"/>
      <c r="AS610" s="107"/>
      <c r="AT610" s="107"/>
      <c r="AU610" s="135"/>
      <c r="AV610" s="135"/>
      <c r="AW610" s="14"/>
      <c r="AX610" s="14"/>
      <c r="AY610" s="160">
        <f t="shared" si="63"/>
        <v>0</v>
      </c>
      <c r="AZ610" s="151"/>
      <c r="BA610" s="108"/>
      <c r="BB610" s="10" t="str">
        <f>IFERROR(_xlfn.XLOOKUP(AI610, BS_ATIVIDADE[ATIVIDADE],BS_ATIVIDADE[UNIDADE] ), "*")</f>
        <v>Nº DE DORMENTES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/>
      </c>
    </row>
    <row r="611" spans="1:72">
      <c r="A611" s="47" t="str">
        <f t="shared" si="62"/>
        <v>W5946077</v>
      </c>
      <c r="B611" s="101">
        <v>46077</v>
      </c>
      <c r="C611" s="134">
        <f>IF(BS_CONTROLE[[#This Row],[DATA]]="","",WEEKNUM(BS_CONTROLE[[#This Row],[DATA]]))</f>
        <v>9</v>
      </c>
      <c r="D611" s="103" t="s">
        <v>827</v>
      </c>
      <c r="E611" s="155">
        <v>605</v>
      </c>
      <c r="F611" s="125" t="s">
        <v>756</v>
      </c>
      <c r="G611" s="140" t="str">
        <f>IF(D611="","*",VLOOKUP(F611,BS_ATIVIDADE[],3,FALSE))</f>
        <v>DORMENTE - DESCARGA</v>
      </c>
      <c r="H611" s="104" t="s">
        <v>104</v>
      </c>
      <c r="I611" s="104" t="s">
        <v>104</v>
      </c>
      <c r="J611" s="104">
        <v>56</v>
      </c>
      <c r="K611" s="104">
        <v>190</v>
      </c>
      <c r="L611" s="104">
        <v>167.5</v>
      </c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1" s="105">
        <v>0.375</v>
      </c>
      <c r="P611" s="105">
        <v>4.1666666666666664E-2</v>
      </c>
      <c r="Q611" s="104">
        <v>100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1181</v>
      </c>
      <c r="W611" s="149" t="s">
        <v>1897</v>
      </c>
      <c r="X611" s="103" t="s">
        <v>421</v>
      </c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DESCARGA - DORMENTE</v>
      </c>
      <c r="AJ611" s="9" t="str">
        <f>IF(BS_CONTROLE[[#This Row],[Atividade]]=0, "-", BS_CONTROLE[[#This Row],[Atividade]])</f>
        <v>PDM - DESCARGA - DORMENTE</v>
      </c>
      <c r="AK611" s="31" t="str">
        <f>BS_CONTROLE[[#This Row],[Local - Partida]]</f>
        <v>ZYU1</v>
      </c>
      <c r="AL611" s="31" t="str">
        <f>BS_CONTROLE[[#This Row],[Local - Encerramento]]</f>
        <v>ZYU1</v>
      </c>
      <c r="AM611" s="104" t="str">
        <f>IF(BS_CONTROLE[[#This Row],[Entre - Estações]]=0, "-", BS_CONTROLE[[#This Row],[Entre - Estações]])</f>
        <v>ZDY-ZFY</v>
      </c>
      <c r="AN611" s="104" t="str">
        <f>IF(BS_CONTROLE[[#This Row],[SB]]=0, "-", BS_CONTROLE[[#This Row],[SB]])</f>
        <v>189ZFY</v>
      </c>
      <c r="AO611" s="104">
        <f>IF(BS_CONTROLE[[#This Row],[SUB]]=0, "-", BS_CONTROLE[[#This Row],[SUB]])</f>
        <v>56</v>
      </c>
      <c r="AP611" s="104">
        <f>BS_CONTROLE[[#This Row],[KM - Inicio]]</f>
        <v>190</v>
      </c>
      <c r="AQ611" s="104">
        <f>BS_CONTROLE[[#This Row],[KM - Inicio]]</f>
        <v>190</v>
      </c>
      <c r="AR611" s="107"/>
      <c r="AS611" s="107"/>
      <c r="AT611" s="107"/>
      <c r="AU611" s="135"/>
      <c r="AV611" s="135"/>
      <c r="AW611" s="14"/>
      <c r="AX611" s="14"/>
      <c r="AY611" s="160">
        <f t="shared" si="63"/>
        <v>0</v>
      </c>
      <c r="AZ611" s="151"/>
      <c r="BA611" s="108"/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/>
      </c>
    </row>
    <row r="612" spans="1:72">
      <c r="A612" s="47" t="str">
        <f t="shared" si="62"/>
        <v>ROBSON (TF-701)</v>
      </c>
      <c r="B612" s="101"/>
      <c r="C612" s="134" t="str">
        <f>IF(BS_CONTROLE[[#This Row],[DATA]]="","",WEEKNUM(BS_CONTROLE[[#This Row],[DATA]]))</f>
        <v/>
      </c>
      <c r="D612" s="103" t="s">
        <v>935</v>
      </c>
      <c r="E612" s="155">
        <v>310</v>
      </c>
      <c r="F612" s="125" t="s">
        <v>779</v>
      </c>
      <c r="G612" s="140" t="str">
        <f>IF(D612="","*",VLOOKUP(F612,BS_ATIVIDADE[],3,FALSE))</f>
        <v>DORMENTE - SUBSTITUIÇÂO</v>
      </c>
      <c r="H612" s="105" t="s">
        <v>593</v>
      </c>
      <c r="I612" s="105" t="s">
        <v>593</v>
      </c>
      <c r="J612" s="104">
        <v>56</v>
      </c>
      <c r="K612" s="104">
        <v>190.3</v>
      </c>
      <c r="L612" s="104">
        <v>190.5</v>
      </c>
      <c r="M612" s="126" t="s">
        <v>95</v>
      </c>
      <c r="N612" s="126" t="s">
        <v>242</v>
      </c>
      <c r="O612" s="105">
        <v>0.375</v>
      </c>
      <c r="P612" s="105">
        <v>8.3333333333333329E-2</v>
      </c>
      <c r="Q612" s="104">
        <v>50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1414</v>
      </c>
      <c r="W612" s="149" t="s">
        <v>1075</v>
      </c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PDM - SUBSTITUIÇÃO - DORMENTE</v>
      </c>
      <c r="AJ612" s="9" t="str">
        <f>IF(BS_CONTROLE[[#This Row],[Atividade]]=0, "-", BS_CONTROLE[[#This Row],[Atividade]])</f>
        <v>PDM - SUBSTITUIÇÃO - DORMENTE</v>
      </c>
      <c r="AK612" s="31" t="str">
        <f>BS_CONTROLE[[#This Row],[Local - Partida]]</f>
        <v>-</v>
      </c>
      <c r="AL612" s="31" t="str">
        <f>BS_CONTROLE[[#This Row],[Local - Encerramento]]</f>
        <v>-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190.3</v>
      </c>
      <c r="AQ612" s="104">
        <f>BS_CONTROLE[[#This Row],[KM - Inicio]]</f>
        <v>190.3</v>
      </c>
      <c r="AR612" s="107"/>
      <c r="AS612" s="107"/>
      <c r="AT612" s="107"/>
      <c r="AU612" s="135"/>
      <c r="AV612" s="135"/>
      <c r="AW612" s="14"/>
      <c r="AX612" s="14"/>
      <c r="AY612" s="160">
        <f t="shared" si="63"/>
        <v>0</v>
      </c>
      <c r="AZ612" s="151"/>
      <c r="BA612" s="108"/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185" t="str">
        <f t="shared" si="61"/>
        <v/>
      </c>
    </row>
    <row r="613" spans="1:72">
      <c r="A613" s="47" t="str">
        <f t="shared" si="62"/>
        <v>JACIANO (TF-674)</v>
      </c>
      <c r="B613" s="101"/>
      <c r="C613" s="134" t="str">
        <f>IF(BS_CONTROLE[[#This Row],[DATA]]="","",WEEKNUM(BS_CONTROLE[[#This Row],[DATA]]))</f>
        <v/>
      </c>
      <c r="D613" s="103" t="s">
        <v>895</v>
      </c>
      <c r="E613" s="155"/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1801</v>
      </c>
      <c r="W613" s="149" t="s">
        <v>1075</v>
      </c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ROBSON (TP-729)</v>
      </c>
      <c r="B614" s="101"/>
      <c r="C614" s="134" t="str">
        <f>IF(BS_CONTROLE[[#This Row],[DATA]]="","",WEEKNUM(BS_CONTROLE[[#This Row],[DATA]]))</f>
        <v/>
      </c>
      <c r="D614" s="103" t="s">
        <v>936</v>
      </c>
      <c r="E614" s="155"/>
      <c r="F614" s="125" t="s">
        <v>671</v>
      </c>
      <c r="G614" s="140" t="str">
        <f>IF(D614="","*",VLOOKUP(F614,BS_ATIVIDADE[],3,FALSE))</f>
        <v>LIMPEZA LASTRO</v>
      </c>
      <c r="H614" s="105" t="s">
        <v>593</v>
      </c>
      <c r="I614" s="105" t="s">
        <v>593</v>
      </c>
      <c r="J614" s="104">
        <v>56</v>
      </c>
      <c r="K614" s="104">
        <v>187.58</v>
      </c>
      <c r="L614" s="104" t="s">
        <v>593</v>
      </c>
      <c r="M614" s="126" t="s">
        <v>95</v>
      </c>
      <c r="N614" s="126" t="s">
        <v>241</v>
      </c>
      <c r="O614" s="105">
        <v>0.375</v>
      </c>
      <c r="P614" s="105">
        <v>8.3333333333333329E-2</v>
      </c>
      <c r="Q614" s="104">
        <v>10</v>
      </c>
      <c r="R614" s="10" t="str">
        <f>IFERROR(_xlfn.XLOOKUP(F614, BS_ATIVIDADE[ATIVIDADE],BS_ATIVIDADE[UNIDADE] ), "*")</f>
        <v>M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1414</v>
      </c>
      <c r="W614" s="149" t="s">
        <v>1196</v>
      </c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LIMPEZA LASTRO</v>
      </c>
      <c r="AJ614" s="9" t="str">
        <f>IF(BS_CONTROLE[[#This Row],[Atividade]]=0, "-", BS_CONTROLE[[#This Row],[Atividade]])</f>
        <v>LIMPEZA LASTRO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ZXP189</v>
      </c>
      <c r="AO614" s="104">
        <f>IF(BS_CONTROLE[[#This Row],[SUB]]=0, "-", BS_CONTROLE[[#This Row],[SUB]])</f>
        <v>56</v>
      </c>
      <c r="AP614" s="104">
        <f>BS_CONTROLE[[#This Row],[KM - Inicio]]</f>
        <v>187.58</v>
      </c>
      <c r="AQ614" s="104">
        <f>BS_CONTROLE[[#This Row],[KM - Inicio]]</f>
        <v>187.58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M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/>
      </c>
      <c r="B615" s="101"/>
      <c r="C615" s="134" t="str">
        <f>IF(BS_CONTROLE[[#This Row],[DATA]]="","",WEEKNUM(BS_CONTROLE[[#This Row],[DATA]]))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3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/>
      </c>
      <c r="B616" s="101"/>
      <c r="C616" s="134" t="str">
        <f>IF(BS_CONTROLE[[#This Row],[DATA]]="","",WEEKNUM(BS_CONTROLE[[#This Row],[DATA]]))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3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185" t="str">
        <f t="shared" si="61"/>
        <v/>
      </c>
    </row>
    <row r="617" spans="1:72">
      <c r="A617" s="47" t="str">
        <f t="shared" si="62"/>
        <v/>
      </c>
      <c r="B617" s="101"/>
      <c r="C617" s="134" t="str">
        <f>IF(BS_CONTROLE[[#This Row],[DATA]]="","",WEEKNUM(BS_CONTROLE[[#This Row],[DATA]]))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3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185" t="str">
        <f t="shared" si="61"/>
        <v/>
      </c>
    </row>
    <row r="618" spans="1:72">
      <c r="A618" s="47" t="str">
        <f t="shared" si="62"/>
        <v/>
      </c>
      <c r="B618" s="101"/>
      <c r="C618" s="134" t="str">
        <f>IF(BS_CONTROLE[[#This Row],[DATA]]="","",WEEKNUM(BS_CONTROLE[[#This Row],[DATA]]))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3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185" t="str">
        <f t="shared" si="61"/>
        <v/>
      </c>
    </row>
    <row r="619" spans="1:72">
      <c r="A619" s="47" t="str">
        <f t="shared" si="62"/>
        <v/>
      </c>
      <c r="B619" s="101"/>
      <c r="C619" s="134" t="str">
        <f>IF(BS_CONTROLE[[#This Row],[DATA]]="","",WEEKNUM(BS_CONTROLE[[#This Row],[DATA]]))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3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185" t="str">
        <f t="shared" si="61"/>
        <v/>
      </c>
    </row>
    <row r="620" spans="1:72">
      <c r="A620" s="47" t="str">
        <f t="shared" si="62"/>
        <v/>
      </c>
      <c r="B620" s="101"/>
      <c r="C620" s="134" t="str">
        <f>IF(BS_CONTROLE[[#This Row],[DATA]]="","",WEEKNUM(BS_CONTROLE[[#This Row],[DATA]]))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3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185" t="str">
        <f t="shared" si="61"/>
        <v/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/>
      </c>
      <c r="B622" s="101"/>
      <c r="C622" s="134" t="str">
        <f>IF(BS_CONTROLE[[#This Row],[DATA]]="","",WEEKNUM(BS_CONTROLE[[#This Row],[DATA]]))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3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185" t="str">
        <f t="shared" si="61"/>
        <v/>
      </c>
    </row>
    <row r="623" spans="1:72">
      <c r="A623" s="47" t="str">
        <f t="shared" si="62"/>
        <v/>
      </c>
      <c r="B623" s="101"/>
      <c r="C623" s="134" t="str">
        <f>IF(BS_CONTROLE[[#This Row],[DATA]]="","",WEEKNUM(BS_CONTROLE[[#This Row],[DATA]]))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3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185" t="str">
        <f t="shared" si="61"/>
        <v/>
      </c>
    </row>
    <row r="624" spans="1:72">
      <c r="A624" s="47" t="str">
        <f t="shared" si="62"/>
        <v/>
      </c>
      <c r="B624" s="101"/>
      <c r="C624" s="134" t="str">
        <f>IF(BS_CONTROLE[[#This Row],[DATA]]="","",WEEKNUM(BS_CONTROLE[[#This Row],[DATA]]))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3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185" t="str">
        <f t="shared" si="61"/>
        <v/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/>
      </c>
      <c r="B626" s="101"/>
      <c r="C626" s="134" t="str">
        <f>IF(BS_CONTROLE[[#This Row],[DATA]]="","",WEEKNUM(BS_CONTROLE[[#This Row],[DATA]]))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3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185" t="str">
        <f t="shared" si="61"/>
        <v/>
      </c>
    </row>
    <row r="627" spans="1:72">
      <c r="A627" s="47" t="str">
        <f t="shared" si="62"/>
        <v/>
      </c>
      <c r="B627" s="101"/>
      <c r="C627" s="134" t="str">
        <f>IF(BS_CONTROLE[[#This Row],[DATA]]="","",WEEKNUM(BS_CONTROLE[[#This Row],[DATA]]))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3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185" t="str">
        <f t="shared" si="61"/>
        <v/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/>
      </c>
      <c r="B629" s="101"/>
      <c r="C629" s="134" t="str">
        <f>IF(BS_CONTROLE[[#This Row],[DATA]]="","",WEEKNUM(BS_CONTROLE[[#This Row],[DATA]]))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3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185" t="str">
        <f t="shared" si="61"/>
        <v/>
      </c>
    </row>
    <row r="630" spans="1:72">
      <c r="A630" s="47" t="str">
        <f t="shared" si="62"/>
        <v/>
      </c>
      <c r="B630" s="101"/>
      <c r="C630" s="134" t="str">
        <f>IF(BS_CONTROLE[[#This Row],[DATA]]="","",WEEKNUM(BS_CONTROLE[[#This Row],[DATA]]))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3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185" t="str">
        <f t="shared" si="61"/>
        <v/>
      </c>
    </row>
    <row r="631" spans="1:72">
      <c r="A631" s="47" t="str">
        <f t="shared" si="62"/>
        <v/>
      </c>
      <c r="B631" s="101"/>
      <c r="C631" s="134" t="str">
        <f>IF(BS_CONTROLE[[#This Row],[DATA]]="","",WEEKNUM(BS_CONTROLE[[#This Row],[DATA]]))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3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185" t="str">
        <f t="shared" si="61"/>
        <v/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/>
      </c>
      <c r="B634" s="101"/>
      <c r="C634" s="134" t="str">
        <f>IF(BS_CONTROLE[[#This Row],[DATA]]="","",WEEKNUM(BS_CONTROLE[[#This Row],[DATA]]))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3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185" t="str">
        <f t="shared" si="61"/>
        <v/>
      </c>
    </row>
    <row r="635" spans="1:72">
      <c r="A635" s="47" t="str">
        <f t="shared" si="62"/>
        <v/>
      </c>
      <c r="B635" s="101"/>
      <c r="C635" s="134" t="str">
        <f>IF(BS_CONTROLE[[#This Row],[DATA]]="","",WEEKNUM(BS_CONTROLE[[#This Row],[DATA]]))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3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/>
      </c>
      <c r="B636" s="101"/>
      <c r="C636" s="134" t="str">
        <f>IF(BS_CONTROLE[[#This Row],[DATA]]="","",WEEKNUM(BS_CONTROLE[[#This Row],[DATA]]))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3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185" t="str">
        <f t="shared" si="61"/>
        <v/>
      </c>
    </row>
    <row r="637" spans="1:72">
      <c r="A637" s="47" t="str">
        <f t="shared" si="62"/>
        <v/>
      </c>
      <c r="B637" s="101"/>
      <c r="C637" s="134" t="str">
        <f>IF(BS_CONTROLE[[#This Row],[DATA]]="","",WEEKNUM(BS_CONTROLE[[#This Row],[DATA]]))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3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185" t="str">
        <f t="shared" si="61"/>
        <v/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/>
      </c>
      <c r="B639" s="101"/>
      <c r="C639" s="134" t="str">
        <f>IF(BS_CONTROLE[[#This Row],[DATA]]="","",WEEKNUM(BS_CONTROLE[[#This Row],[DATA]]))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3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185" t="str">
        <f t="shared" si="61"/>
        <v/>
      </c>
    </row>
    <row r="640" spans="1:72">
      <c r="A640" s="47" t="str">
        <f t="shared" si="62"/>
        <v/>
      </c>
      <c r="B640" s="101"/>
      <c r="C640" s="134" t="str">
        <f>IF(BS_CONTROLE[[#This Row],[DATA]]="","",WEEKNUM(BS_CONTROLE[[#This Row],[DATA]]))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3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185" t="str">
        <f t="shared" si="61"/>
        <v/>
      </c>
    </row>
    <row r="641" spans="1:72">
      <c r="A641" s="47" t="str">
        <f t="shared" si="62"/>
        <v/>
      </c>
      <c r="B641" s="101"/>
      <c r="C641" s="134" t="str">
        <f>IF(BS_CONTROLE[[#This Row],[DATA]]="","",WEEKNUM(BS_CONTROLE[[#This Row],[DATA]]))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3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185" t="str">
        <f t="shared" si="61"/>
        <v/>
      </c>
    </row>
    <row r="642" spans="1:72">
      <c r="A642" s="47" t="str">
        <f t="shared" si="62"/>
        <v/>
      </c>
      <c r="B642" s="101"/>
      <c r="C642" s="134" t="str">
        <f>IF(BS_CONTROLE[[#This Row],[DATA]]="","",WEEKNUM(BS_CONTROLE[[#This Row],[DATA]]))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3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185" t="str">
        <f t="shared" si="61"/>
        <v/>
      </c>
    </row>
    <row r="643" spans="1:72">
      <c r="A643" s="47" t="str">
        <f t="shared" si="62"/>
        <v/>
      </c>
      <c r="B643" s="101"/>
      <c r="C643" s="134" t="str">
        <f>IF(BS_CONTROLE[[#This Row],[DATA]]="","",WEEKNUM(BS_CONTROLE[[#This Row],[DATA]]))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3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/>
      </c>
      <c r="B644" s="101"/>
      <c r="C644" s="134" t="str">
        <f>IF(BS_CONTROLE[[#This Row],[DATA]]="","",WEEKNUM(BS_CONTROLE[[#This Row],[DATA]]))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3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/>
      </c>
      <c r="B645" s="101"/>
      <c r="C645" s="134" t="str">
        <f>IF(BS_CONTROLE[[#This Row],[DATA]]="","",WEEKNUM(BS_CONTROLE[[#This Row],[DATA]]))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3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/>
      </c>
      <c r="B646" s="101"/>
      <c r="C646" s="134" t="str">
        <f>IF(BS_CONTROLE[[#This Row],[DATA]]="","",WEEKNUM(BS_CONTROLE[[#This Row],[DATA]]))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3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185" t="str">
        <f t="shared" si="61"/>
        <v/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4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ref="A648:A711" si="65">D648&amp;B648</f>
        <v/>
      </c>
      <c r="B648" s="101"/>
      <c r="C648" s="134" t="str">
        <f>IF(BS_CONTROLE[[#This Row],[DATA]]="","",WEEKNUM(BS_CONTROLE[[#This Row],[DATA]]))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4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6">IF(AND(BR648&lt;1,BS648&lt;1),"Produção e Intervalo",IF(BR648&lt;1,"Intervalo",IF(BS648&lt;1,"Produção","Aderente")))</f>
        <v>Aderente</v>
      </c>
      <c r="BR648" s="19" t="str">
        <f t="shared" ref="BR648:BR711" si="67">IF(OR(B648="",F648=""),"*",AY648/P648)</f>
        <v>*</v>
      </c>
      <c r="BS648" s="19" t="str">
        <f t="shared" ref="BS648:BS711" si="68">IF(OR(B648="",F648=""),"*",BA648/Q648)</f>
        <v>*</v>
      </c>
      <c r="BT648" s="185" t="str">
        <f t="shared" ref="BT648:BT711" si="69">IF(BN648="","",SUBSTITUTE(BM648," ","")&amp;SUBSTITUTE(BN648," ",""))</f>
        <v/>
      </c>
    </row>
    <row r="649" spans="1:72">
      <c r="A649" s="47" t="str">
        <f t="shared" si="65"/>
        <v/>
      </c>
      <c r="B649" s="101"/>
      <c r="C649" s="134" t="str">
        <f>IF(BS_CONTROLE[[#This Row],[DATA]]="","",WEEKNUM(BS_CONTROLE[[#This Row],[DATA]]))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4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6"/>
        <v>Aderente</v>
      </c>
      <c r="BR649" s="19" t="str">
        <f t="shared" si="67"/>
        <v>*</v>
      </c>
      <c r="BS649" s="19" t="str">
        <f t="shared" si="68"/>
        <v>*</v>
      </c>
      <c r="BT649" s="185" t="str">
        <f t="shared" si="69"/>
        <v/>
      </c>
    </row>
    <row r="650" spans="1:72">
      <c r="A650" s="47" t="str">
        <f t="shared" si="65"/>
        <v/>
      </c>
      <c r="B650" s="101"/>
      <c r="C650" s="134" t="str">
        <f>IF(BS_CONTROLE[[#This Row],[DATA]]="","",WEEKNUM(BS_CONTROLE[[#This Row],[DATA]]))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4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Aderente</v>
      </c>
      <c r="BR650" s="19" t="str">
        <f t="shared" si="67"/>
        <v>*</v>
      </c>
      <c r="BS650" s="19" t="str">
        <f t="shared" si="68"/>
        <v>*</v>
      </c>
      <c r="BT650" s="185" t="str">
        <f t="shared" si="69"/>
        <v/>
      </c>
    </row>
    <row r="651" spans="1:72">
      <c r="A651" s="47" t="str">
        <f t="shared" si="65"/>
        <v/>
      </c>
      <c r="B651" s="101"/>
      <c r="C651" s="134" t="str">
        <f>IF(BS_CONTROLE[[#This Row],[DATA]]="","",WEEKNUM(BS_CONTROLE[[#This Row],[DATA]]))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4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/>
      </c>
      <c r="B652" s="101"/>
      <c r="C652" s="134" t="str">
        <f>IF(BS_CONTROLE[[#This Row],[DATA]]="","",WEEKNUM(BS_CONTROLE[[#This Row],[DATA]]))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4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Aderente</v>
      </c>
      <c r="BR652" s="19" t="str">
        <f t="shared" si="67"/>
        <v>*</v>
      </c>
      <c r="BS652" s="19" t="str">
        <f t="shared" si="68"/>
        <v>*</v>
      </c>
      <c r="BT652" s="185" t="str">
        <f t="shared" si="69"/>
        <v/>
      </c>
    </row>
    <row r="653" spans="1:72">
      <c r="A653" s="47" t="str">
        <f t="shared" si="65"/>
        <v/>
      </c>
      <c r="B653" s="101"/>
      <c r="C653" s="134" t="str">
        <f>IF(BS_CONTROLE[[#This Row],[DATA]]="","",WEEKNUM(BS_CONTROLE[[#This Row],[DATA]]))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4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Aderente</v>
      </c>
      <c r="BR653" s="19" t="str">
        <f t="shared" si="67"/>
        <v>*</v>
      </c>
      <c r="BS653" s="19" t="str">
        <f t="shared" si="68"/>
        <v>*</v>
      </c>
      <c r="BT653" s="185" t="str">
        <f t="shared" si="69"/>
        <v/>
      </c>
    </row>
    <row r="654" spans="1:72">
      <c r="A654" s="47" t="str">
        <f t="shared" si="65"/>
        <v/>
      </c>
      <c r="B654" s="101"/>
      <c r="C654" s="134" t="str">
        <f>IF(BS_CONTROLE[[#This Row],[DATA]]="","",WEEKNUM(BS_CONTROLE[[#This Row],[DATA]]))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4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Aderente</v>
      </c>
      <c r="BR654" s="19" t="str">
        <f t="shared" si="67"/>
        <v>*</v>
      </c>
      <c r="BS654" s="19" t="str">
        <f t="shared" si="68"/>
        <v>*</v>
      </c>
      <c r="BT654" s="185" t="str">
        <f t="shared" si="69"/>
        <v/>
      </c>
    </row>
    <row r="655" spans="1:72">
      <c r="A655" s="47" t="str">
        <f t="shared" si="65"/>
        <v/>
      </c>
      <c r="B655" s="101"/>
      <c r="C655" s="134" t="str">
        <f>IF(BS_CONTROLE[[#This Row],[DATA]]="","",WEEKNUM(BS_CONTROLE[[#This Row],[DATA]]))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4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Aderente</v>
      </c>
      <c r="BR655" s="19" t="str">
        <f t="shared" si="67"/>
        <v>*</v>
      </c>
      <c r="BS655" s="19" t="str">
        <f t="shared" si="68"/>
        <v>*</v>
      </c>
      <c r="BT655" s="185" t="str">
        <f t="shared" si="69"/>
        <v/>
      </c>
    </row>
    <row r="656" spans="1:72">
      <c r="A656" s="47" t="str">
        <f t="shared" si="65"/>
        <v/>
      </c>
      <c r="B656" s="101"/>
      <c r="C656" s="134" t="str">
        <f>IF(BS_CONTROLE[[#This Row],[DATA]]="","",WEEKNUM(BS_CONTROLE[[#This Row],[DATA]]))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4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Aderente</v>
      </c>
      <c r="BR656" s="19" t="str">
        <f t="shared" si="67"/>
        <v>*</v>
      </c>
      <c r="BS656" s="19" t="str">
        <f t="shared" si="68"/>
        <v>*</v>
      </c>
      <c r="BT656" s="185" t="str">
        <f t="shared" si="69"/>
        <v/>
      </c>
    </row>
    <row r="657" spans="1:72">
      <c r="A657" s="47" t="str">
        <f t="shared" si="65"/>
        <v/>
      </c>
      <c r="B657" s="101"/>
      <c r="C657" s="134" t="str">
        <f>IF(BS_CONTROLE[[#This Row],[DATA]]="","",WEEKNUM(BS_CONTROLE[[#This Row],[DATA]]))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4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Aderente</v>
      </c>
      <c r="BR657" s="19" t="str">
        <f t="shared" si="67"/>
        <v>*</v>
      </c>
      <c r="BS657" s="19" t="str">
        <f t="shared" si="68"/>
        <v>*</v>
      </c>
      <c r="BT657" s="185" t="str">
        <f t="shared" si="69"/>
        <v/>
      </c>
    </row>
    <row r="658" spans="1:72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0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>
      <c r="A712" s="47" t="str">
        <f t="shared" ref="A712:A775" si="71">D712&amp;B712</f>
        <v/>
      </c>
      <c r="B712" s="101"/>
      <c r="C712" s="134" t="str">
        <f>IF(BS_CONTROLE[[#This Row],[DATA]]="","",WEEKNUM(BS_CONTROLE[[#This Row],[DATA]]))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0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2">IF(AND(BR712&lt;1,BS712&lt;1),"Produção e Intervalo",IF(BR712&lt;1,"Intervalo",IF(BS712&lt;1,"Produção","Aderente")))</f>
        <v>Aderente</v>
      </c>
      <c r="BR712" s="19" t="str">
        <f t="shared" ref="BR712:BR775" si="73">IF(OR(B712="",F712=""),"*",AY712/P712)</f>
        <v>*</v>
      </c>
      <c r="BS712" s="19" t="str">
        <f t="shared" ref="BS712:BS775" si="74">IF(OR(B712="",F712=""),"*",BA712/Q712)</f>
        <v>*</v>
      </c>
      <c r="BT712" s="185" t="str">
        <f t="shared" ref="BT712:BT775" si="75">IF(BN712="","",SUBSTITUTE(BM712," ","")&amp;SUBSTITUTE(BN712," ",""))</f>
        <v/>
      </c>
    </row>
    <row r="713" spans="1:72">
      <c r="A713" s="47" t="str">
        <f t="shared" si="71"/>
        <v/>
      </c>
      <c r="B713" s="101"/>
      <c r="C713" s="134" t="str">
        <f>IF(BS_CONTROLE[[#This Row],[DATA]]="","",WEEKNUM(BS_CONTROLE[[#This Row],[DATA]]))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2"/>
        <v>Aderente</v>
      </c>
      <c r="BR713" s="19" t="str">
        <f t="shared" si="73"/>
        <v>*</v>
      </c>
      <c r="BS713" s="19" t="str">
        <f t="shared" si="74"/>
        <v>*</v>
      </c>
      <c r="BT713" s="185" t="str">
        <f t="shared" si="75"/>
        <v/>
      </c>
    </row>
    <row r="714" spans="1:72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6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ref="A776:A839" si="77">D776&amp;B776</f>
        <v/>
      </c>
      <c r="B776" s="101"/>
      <c r="C776" s="134" t="str">
        <f>IF(BS_CONTROLE[[#This Row],[DATA]]="","",WEEKNUM(BS_CONTROLE[[#This Row],[DATA]]))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6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78">IF(AND(BR776&lt;1,BS776&lt;1),"Produção e Intervalo",IF(BR776&lt;1,"Intervalo",IF(BS776&lt;1,"Produção","Aderente")))</f>
        <v>Aderente</v>
      </c>
      <c r="BR776" s="19" t="str">
        <f t="shared" ref="BR776:BR839" si="79">IF(OR(B776="",F776=""),"*",AY776/P776)</f>
        <v>*</v>
      </c>
      <c r="BS776" s="19" t="str">
        <f t="shared" ref="BS776:BS839" si="80">IF(OR(B776="",F776=""),"*",BA776/Q776)</f>
        <v>*</v>
      </c>
      <c r="BT776" s="185" t="str">
        <f t="shared" ref="BT776:BT839" si="81">IF(BN776="","",SUBSTITUTE(BM776," ","")&amp;SUBSTITUTE(BN776," ",""))</f>
        <v/>
      </c>
    </row>
    <row r="777" spans="1:72">
      <c r="A777" s="47" t="str">
        <f t="shared" si="77"/>
        <v/>
      </c>
      <c r="B777" s="101"/>
      <c r="C777" s="134" t="str">
        <f>IF(BS_CONTROLE[[#This Row],[DATA]]="","",WEEKNUM(BS_CONTROLE[[#This Row],[DATA]]))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Aderente</v>
      </c>
      <c r="BR777" s="19" t="str">
        <f t="shared" si="79"/>
        <v>*</v>
      </c>
      <c r="BS777" s="19" t="str">
        <f t="shared" si="80"/>
        <v>*</v>
      </c>
      <c r="BT777" s="185" t="str">
        <f t="shared" si="81"/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2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ref="A840:A903" si="83">D840&amp;B840</f>
        <v/>
      </c>
      <c r="B840" s="101"/>
      <c r="C840" s="134" t="str">
        <f>IF(BS_CONTROLE[[#This Row],[DATA]]="","",WEEKNUM(BS_CONTROLE[[#This Row],[DATA]]))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4">IF(AND(BR840&lt;1,BS840&lt;1),"Produção e Intervalo",IF(BR840&lt;1,"Intervalo",IF(BS840&lt;1,"Produção","Aderente")))</f>
        <v>Aderente</v>
      </c>
      <c r="BR840" s="19" t="str">
        <f t="shared" ref="BR840:BR903" si="85">IF(OR(B840="",F840=""),"*",AY840/P840)</f>
        <v>*</v>
      </c>
      <c r="BS840" s="19" t="str">
        <f t="shared" ref="BS840:BS903" si="86">IF(OR(B840="",F840=""),"*",BA840/Q840)</f>
        <v>*</v>
      </c>
      <c r="BT840" s="185" t="str">
        <f t="shared" ref="BT840:BT903" si="87">IF(BN840="","",SUBSTITUTE(BM840," ","")&amp;SUBSTITUTE(BN840," ",""))</f>
        <v/>
      </c>
    </row>
    <row r="841" spans="1:72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88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ref="A904:A967" si="89">D904&amp;B904</f>
        <v/>
      </c>
      <c r="B904" s="101"/>
      <c r="C904" s="134" t="str">
        <f>IF(BS_CONTROLE[[#This Row],[DATA]]="","",WEEKNUM(BS_CONTROLE[[#This Row],[DATA]]))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0">IF(AND(BR904&lt;1,BS904&lt;1),"Produção e Intervalo",IF(BR904&lt;1,"Intervalo",IF(BS904&lt;1,"Produção","Aderente")))</f>
        <v>Aderente</v>
      </c>
      <c r="BR904" s="19" t="str">
        <f t="shared" ref="BR904:BR967" si="91">IF(OR(B904="",F904=""),"*",AY904/P904)</f>
        <v>*</v>
      </c>
      <c r="BS904" s="19" t="str">
        <f t="shared" ref="BS904:BS967" si="92">IF(OR(B904="",F904=""),"*",BA904/Q904)</f>
        <v>*</v>
      </c>
      <c r="BT904" s="185" t="str">
        <f t="shared" ref="BT904:BT967" si="93">IF(BN904="","",SUBSTITUTE(BM904," ","")&amp;SUBSTITUTE(BN904," ",""))</f>
        <v/>
      </c>
    </row>
    <row r="905" spans="1:72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4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ref="A968:A1001" si="95">D968&amp;B968</f>
        <v/>
      </c>
      <c r="B968" s="101"/>
      <c r="C968" s="134" t="str">
        <f>IF(BS_CONTROLE[[#This Row],[DATA]]="","",WEEKNUM(BS_CONTROLE[[#This Row],[DATA]]))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6">IF(AND(BR968&lt;1,BS968&lt;1),"Produção e Intervalo",IF(BR968&lt;1,"Intervalo",IF(BS968&lt;1,"Produção","Aderente")))</f>
        <v>Aderente</v>
      </c>
      <c r="BR968" s="19" t="str">
        <f t="shared" ref="BR968:BR1001" si="97">IF(OR(B968="",F968=""),"*",AY968/P968)</f>
        <v>*</v>
      </c>
      <c r="BS968" s="19" t="str">
        <f t="shared" ref="BS968:BS1001" si="98">IF(OR(B968="",F968=""),"*",BA968/Q968)</f>
        <v>*</v>
      </c>
      <c r="BT968" s="185" t="str">
        <f t="shared" ref="BT968:BT1001" si="99">IF(BN968="","",SUBSTITUTE(BM968," ","")&amp;SUBSTITUTE(BN968," ",""))</f>
        <v/>
      </c>
    </row>
    <row r="969" spans="1:72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0" t="s">
        <v>1898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56" t="s">
        <v>1899</v>
      </c>
      <c r="C4" s="156" t="s">
        <v>1900</v>
      </c>
      <c r="D4" s="156" t="s">
        <v>1901</v>
      </c>
      <c r="E4" s="156" t="s">
        <v>1902</v>
      </c>
      <c r="F4" s="156" t="s">
        <v>4</v>
      </c>
      <c r="G4" s="156" t="s">
        <v>1903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1904</v>
      </c>
      <c r="C6" s="157">
        <v>407867</v>
      </c>
      <c r="D6" s="157" t="s">
        <v>1905</v>
      </c>
      <c r="E6" s="157" t="s">
        <v>826</v>
      </c>
      <c r="F6" s="157" t="s">
        <v>1906</v>
      </c>
      <c r="G6" s="158"/>
    </row>
    <row r="7" spans="2:7">
      <c r="B7" s="177" t="s">
        <v>1907</v>
      </c>
      <c r="C7" s="177">
        <v>293644</v>
      </c>
      <c r="D7" s="177" t="s">
        <v>1908</v>
      </c>
      <c r="E7" s="177" t="s">
        <v>826</v>
      </c>
      <c r="F7" s="177" t="s">
        <v>1906</v>
      </c>
      <c r="G7" s="178" t="s">
        <v>1909</v>
      </c>
    </row>
    <row r="8" spans="2:7">
      <c r="B8" s="157" t="s">
        <v>1910</v>
      </c>
      <c r="C8" s="157">
        <v>256790</v>
      </c>
      <c r="D8" s="157" t="s">
        <v>1911</v>
      </c>
      <c r="E8" s="157" t="s">
        <v>827</v>
      </c>
      <c r="F8" s="157" t="s">
        <v>1912</v>
      </c>
      <c r="G8" s="158">
        <v>46357</v>
      </c>
    </row>
    <row r="9" spans="2:7" ht="29.25">
      <c r="B9" s="157" t="s">
        <v>1913</v>
      </c>
      <c r="C9" s="157"/>
      <c r="D9" s="157"/>
      <c r="E9" s="157" t="s">
        <v>827</v>
      </c>
      <c r="F9" s="157" t="s">
        <v>1912</v>
      </c>
      <c r="G9" s="158" t="s">
        <v>1914</v>
      </c>
    </row>
    <row r="10" spans="2:7">
      <c r="B10" s="157" t="s">
        <v>1915</v>
      </c>
      <c r="C10" s="157">
        <v>265193</v>
      </c>
      <c r="D10" s="157" t="s">
        <v>1916</v>
      </c>
      <c r="E10" s="157" t="s">
        <v>828</v>
      </c>
      <c r="F10" s="157" t="s">
        <v>54</v>
      </c>
      <c r="G10" s="157" t="s">
        <v>1917</v>
      </c>
    </row>
    <row r="11" spans="2:7">
      <c r="B11" s="157" t="s">
        <v>1918</v>
      </c>
      <c r="C11" s="157">
        <v>293716</v>
      </c>
      <c r="D11" s="157" t="s">
        <v>1919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1920</v>
      </c>
      <c r="C12" s="157">
        <v>257258</v>
      </c>
      <c r="D12" s="157" t="s">
        <v>1921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1922</v>
      </c>
      <c r="C13" s="157">
        <v>371147</v>
      </c>
      <c r="D13" s="157" t="s">
        <v>1923</v>
      </c>
      <c r="E13" s="157" t="s">
        <v>829</v>
      </c>
      <c r="F13" s="157" t="s">
        <v>71</v>
      </c>
      <c r="G13" s="157" t="s">
        <v>1917</v>
      </c>
    </row>
    <row r="14" spans="2:7">
      <c r="B14" s="157" t="s">
        <v>1924</v>
      </c>
      <c r="C14" s="157">
        <v>259230</v>
      </c>
      <c r="D14" s="157" t="s">
        <v>1925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1926</v>
      </c>
      <c r="C15" s="157">
        <v>370705</v>
      </c>
      <c r="D15" s="157"/>
      <c r="E15" s="157" t="s">
        <v>829</v>
      </c>
      <c r="F15" s="157" t="s">
        <v>71</v>
      </c>
      <c r="G15" s="157" t="s">
        <v>1917</v>
      </c>
    </row>
    <row r="16" spans="2:7" ht="29.25">
      <c r="B16" s="157" t="s">
        <v>1927</v>
      </c>
      <c r="C16" s="157">
        <v>258542</v>
      </c>
      <c r="D16" s="157" t="s">
        <v>1928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1929</v>
      </c>
      <c r="C17" s="157">
        <v>257050</v>
      </c>
      <c r="D17" s="157" t="s">
        <v>1930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2" t="s">
        <v>1931</v>
      </c>
      <c r="C2" s="242"/>
      <c r="D2" s="242"/>
      <c r="E2" s="242"/>
      <c r="F2" s="242"/>
      <c r="G2" s="242"/>
    </row>
    <row r="3" spans="2:7" ht="19.5" customHeight="1">
      <c r="B3" s="242"/>
      <c r="C3" s="242"/>
      <c r="D3" s="242"/>
      <c r="E3" s="242"/>
      <c r="F3" s="242"/>
      <c r="G3" s="242"/>
    </row>
    <row r="4" spans="2:7" ht="19.5" customHeight="1">
      <c r="B4" s="159" t="s">
        <v>686</v>
      </c>
      <c r="C4" s="159" t="s">
        <v>1932</v>
      </c>
      <c r="D4" s="159" t="s">
        <v>1933</v>
      </c>
      <c r="E4" s="159" t="s">
        <v>1934</v>
      </c>
      <c r="F4" s="156" t="s">
        <v>1935</v>
      </c>
      <c r="G4" s="159" t="s">
        <v>1936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1937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1938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1937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1937</v>
      </c>
      <c r="G9" s="192" t="s">
        <v>1939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1937</v>
      </c>
      <c r="G10" s="162"/>
    </row>
    <row r="11" spans="2:7" ht="19.5" customHeight="1">
      <c r="B11" s="162" t="s">
        <v>1940</v>
      </c>
      <c r="C11" s="162">
        <v>9038</v>
      </c>
      <c r="D11" s="163">
        <v>46070</v>
      </c>
      <c r="E11" s="162">
        <v>9637</v>
      </c>
      <c r="F11" s="164" t="s">
        <v>1941</v>
      </c>
      <c r="G11" s="162"/>
    </row>
    <row r="12" spans="2:7" ht="19.5" customHeight="1">
      <c r="B12" s="162" t="s">
        <v>752</v>
      </c>
      <c r="C12" s="162" t="s">
        <v>1942</v>
      </c>
      <c r="D12" s="163">
        <v>46066</v>
      </c>
      <c r="E12" s="162">
        <v>9500</v>
      </c>
      <c r="F12" s="164" t="s">
        <v>1943</v>
      </c>
      <c r="G12" s="162"/>
    </row>
    <row r="13" spans="2:7" ht="19.5" customHeight="1">
      <c r="B13" s="162" t="s">
        <v>752</v>
      </c>
      <c r="C13" s="162" t="s">
        <v>1944</v>
      </c>
      <c r="D13" s="163">
        <v>46066</v>
      </c>
      <c r="E13" s="162">
        <v>10500</v>
      </c>
      <c r="F13" s="164" t="s">
        <v>1943</v>
      </c>
      <c r="G13" s="162"/>
    </row>
    <row r="14" spans="2:7" ht="19.5" customHeight="1">
      <c r="B14" s="162" t="s">
        <v>752</v>
      </c>
      <c r="C14" s="162" t="s">
        <v>1945</v>
      </c>
      <c r="D14" s="163">
        <v>46066</v>
      </c>
      <c r="E14" s="162">
        <v>9000</v>
      </c>
      <c r="F14" s="164" t="s">
        <v>1943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3" t="s">
        <v>1946</v>
      </c>
      <c r="D5" s="244"/>
      <c r="E5" s="244"/>
      <c r="F5" s="244"/>
      <c r="G5" s="244"/>
      <c r="H5" s="244"/>
      <c r="I5" s="244"/>
      <c r="J5" s="245"/>
      <c r="K5" s="246" t="s">
        <v>1947</v>
      </c>
      <c r="L5" s="247"/>
      <c r="M5" s="247"/>
      <c r="N5" s="247"/>
      <c r="O5" s="248" t="s">
        <v>1948</v>
      </c>
      <c r="P5" s="249"/>
    </row>
    <row r="6" spans="1:16" s="73" customFormat="1" ht="15" customHeight="1">
      <c r="A6" s="65" t="s">
        <v>1949</v>
      </c>
      <c r="B6" s="74" t="s">
        <v>1950</v>
      </c>
      <c r="C6" s="75" t="s">
        <v>995</v>
      </c>
      <c r="D6" s="76" t="s">
        <v>996</v>
      </c>
      <c r="E6" s="75" t="s">
        <v>1951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1952</v>
      </c>
      <c r="M6" s="79" t="s">
        <v>611</v>
      </c>
      <c r="N6" s="80" t="s">
        <v>990</v>
      </c>
      <c r="O6" s="154" t="s">
        <v>1033</v>
      </c>
      <c r="P6" s="132" t="s">
        <v>1953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1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ZKE-ZEM</v>
      </c>
      <c r="M587" s="82">
        <f>IF(SP_SUL!AP587="","*",SP_SUL!AP587)</f>
        <v>149</v>
      </c>
      <c r="N587" s="82" t="str">
        <f>IF(SP_SUL!AM587="","*",SP_SUL!AM587)</f>
        <v>ZKE-ZEM</v>
      </c>
      <c r="O587" s="109">
        <f>IF(SP_SUL!BH587="","*",SP_SUL!BH587)</f>
        <v>0</v>
      </c>
      <c r="P587" s="145" t="str">
        <f>IF($A$2=1,IF(SP_SUL!BJ587="","*",SP_SUL!BJ587),IF(SP_SUL!BK587="","*",SP_SUL!BK587))</f>
        <v>Cancelado, devido sem espaço para recebimento em ZEM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1</v>
      </c>
      <c r="P588" s="145" t="str">
        <f>IF($A$2=1,IF(SP_SUL!BJ588="","*",SP_SUL!BJ588),IF(SP_SUL!BK588="","*",SP_SUL!BK588))</f>
        <v>MC1 09h30 / Autorizado entrada na via 09h34 / Em intervalo das 09h45 até 13h00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MC1 11h55 previsão de faixa após C68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1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ZAC-S</v>
      </c>
      <c r="M605" s="82">
        <f>IF(SP_SUL!AP605="","*",SP_SUL!AP605)</f>
        <v>77.212999999999994</v>
      </c>
      <c r="N605" s="82" t="str">
        <f>IF(SP_SUL!AM605="","*",SP_SUL!AM605)</f>
        <v>ZAC-S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>
        <f>IF(SP_SUL!B606="","*",SP_SUL!B606)</f>
        <v>46077</v>
      </c>
      <c r="B606" s="82" t="str">
        <f>IF(SP_SUL!X606="","*",SP_SUL!X606)</f>
        <v>Contrato</v>
      </c>
      <c r="C606" s="82" t="str">
        <f>IF(SP_SUL!S606="","*",SP_SUL!S606)</f>
        <v>SP SUL</v>
      </c>
      <c r="D606" s="82" t="str">
        <f>IF(SP_SUL!T606="","*",SP_SUL!T606)</f>
        <v>ZBV-ZRX</v>
      </c>
      <c r="E606" s="82" t="str">
        <f>IF(SP_SUL!D606="","*",SP_SUL!D606)</f>
        <v>E42</v>
      </c>
      <c r="F606" s="82" t="str">
        <f>IF(SP_SUL!H606="","*",SP_SUL!H606)</f>
        <v>ZBV3</v>
      </c>
      <c r="G606" s="82" t="str">
        <f>IF(SP_SUL!M606="","*",SP_SUL!M606)</f>
        <v>ZBM-ZSU</v>
      </c>
      <c r="H606" s="115">
        <f>IF(SP_SUL!K606="","*",SP_SUL!K606)</f>
        <v>57.484000000000002</v>
      </c>
      <c r="I606" s="112">
        <f>IF(SP_SUL!O606="","*",SP_SUL!O606)</f>
        <v>0.41666666666666669</v>
      </c>
      <c r="J606" s="112">
        <f>IF(SP_SUL!P606="","*",SP_SUL!P606)</f>
        <v>0.16666666666666666</v>
      </c>
      <c r="K606" s="82" t="str">
        <f>IF(SP_SUL!AK606="","*",SP_SUL!AK606)</f>
        <v>ZBV3</v>
      </c>
      <c r="L606" s="82" t="str">
        <f>IF(SP_SUL!AM606="","*",SP_SUL!AM606)</f>
        <v>ZBM-ZSU</v>
      </c>
      <c r="M606" s="82">
        <f>IF(SP_SUL!AP606="","*",SP_SUL!AP606)</f>
        <v>57.484000000000002</v>
      </c>
      <c r="N606" s="82" t="str">
        <f>IF(SP_SUL!AM606="","*",SP_SUL!AM606)</f>
        <v>ZBM-ZSU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>
        <f>IF(SP_SUL!B608="","*",SP_SUL!B608)</f>
        <v>46077</v>
      </c>
      <c r="B608" s="82" t="str">
        <f>IF(SP_SUL!X608="","*",SP_SUL!X608)</f>
        <v>Oportunidade</v>
      </c>
      <c r="C608" s="82" t="str">
        <f>IF(SP_SUL!S608="","*",SP_SUL!S608)</f>
        <v>SP SUL</v>
      </c>
      <c r="D608" s="82" t="str">
        <f>IF(SP_SUL!T608="","*",SP_SUL!T608)</f>
        <v>ZBV-ZKE</v>
      </c>
      <c r="E608" s="82" t="str">
        <f>IF(SP_SUL!D608="","*",SP_SUL!D608)</f>
        <v>DANIEL (TP-647)</v>
      </c>
      <c r="F608" s="82" t="str">
        <f>IF(SP_SUL!H608="","*",SP_SUL!H608)</f>
        <v>-</v>
      </c>
      <c r="G608" s="82" t="str">
        <f>IF(SP_SUL!M608="","*",SP_SUL!M608)</f>
        <v>ZST</v>
      </c>
      <c r="H608" s="115">
        <f>IF(SP_SUL!K608="","*",SP_SUL!K608)</f>
        <v>208.75</v>
      </c>
      <c r="I608" s="112">
        <f>IF(SP_SUL!O608="","*",SP_SUL!O608)</f>
        <v>0.375</v>
      </c>
      <c r="J608" s="112">
        <f>IF(SP_SUL!P608="","*",SP_SUL!P608)</f>
        <v>6.25E-2</v>
      </c>
      <c r="K608" s="82" t="str">
        <f>IF(SP_SUL!AK608="","*",SP_SUL!AK608)</f>
        <v>-</v>
      </c>
      <c r="L608" s="82" t="str">
        <f>IF(SP_SUL!AM608="","*",SP_SUL!AM608)</f>
        <v>ZST</v>
      </c>
      <c r="M608" s="82">
        <f>IF(SP_SUL!AP608="","*",SP_SUL!AP608)</f>
        <v>208.75</v>
      </c>
      <c r="N608" s="82" t="str">
        <f>IF(SP_SUL!AM608="","*",SP_SUL!AM608)</f>
        <v>ZST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>
        <f>IF(SP_SUL!B609="","*",SP_SUL!B609)</f>
        <v>46077</v>
      </c>
      <c r="B609" s="82" t="str">
        <f>IF(SP_SUL!X609="","*",SP_SUL!X609)</f>
        <v>Oportunidade</v>
      </c>
      <c r="C609" s="82" t="str">
        <f>IF(SP_SUL!S609="","*",SP_SUL!S609)</f>
        <v>SP SUL</v>
      </c>
      <c r="D609" s="82" t="str">
        <f>IF(SP_SUL!T609="","*",SP_SUL!T609)</f>
        <v>ZBV-ZKE</v>
      </c>
      <c r="E609" s="82" t="str">
        <f>IF(SP_SUL!D609="","*",SP_SUL!D609)</f>
        <v>V93</v>
      </c>
      <c r="F609" s="82" t="str">
        <f>IF(SP_SUL!H609="","*",SP_SUL!H609)</f>
        <v>ZYU1</v>
      </c>
      <c r="G609" s="82" t="str">
        <f>IF(SP_SUL!M609="","*",SP_SUL!M609)</f>
        <v>ZYU-ZST</v>
      </c>
      <c r="H609" s="115">
        <f>IF(SP_SUL!K609="","*",SP_SUL!K609)</f>
        <v>204.4</v>
      </c>
      <c r="I609" s="112">
        <f>IF(SP_SUL!O609="","*",SP_SUL!O609)</f>
        <v>0.41666666666666669</v>
      </c>
      <c r="J609" s="112">
        <f>IF(SP_SUL!P609="","*",SP_SUL!P609)</f>
        <v>8.3333333333333329E-2</v>
      </c>
      <c r="K609" s="82" t="str">
        <f>IF(SP_SUL!AK609="","*",SP_SUL!AK609)</f>
        <v>ZYU1</v>
      </c>
      <c r="L609" s="82" t="str">
        <f>IF(SP_SUL!AM609="","*",SP_SUL!AM609)</f>
        <v>ZYU-ZST</v>
      </c>
      <c r="M609" s="82">
        <f>IF(SP_SUL!AP609="","*",SP_SUL!AP609)</f>
        <v>204.4</v>
      </c>
      <c r="N609" s="82" t="str">
        <f>IF(SP_SUL!AM609="","*",SP_SUL!AM609)</f>
        <v>ZYU-ZST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>
        <f>IF(SP_SUL!B610="","*",SP_SUL!B610)</f>
        <v>46077</v>
      </c>
      <c r="B610" s="82" t="str">
        <f>IF(SP_SUL!X610="","*",SP_SUL!X610)</f>
        <v>Oportunidade</v>
      </c>
      <c r="C610" s="82" t="str">
        <f>IF(SP_SUL!S610="","*",SP_SUL!S610)</f>
        <v>SP SUL</v>
      </c>
      <c r="D610" s="82" t="str">
        <f>IF(SP_SUL!T610="","*",SP_SUL!T610)</f>
        <v>ZBV-ZKE</v>
      </c>
      <c r="E610" s="82" t="str">
        <f>IF(SP_SUL!D610="","*",SP_SUL!D610)</f>
        <v>ROGÉRIO (TP-730)</v>
      </c>
      <c r="F610" s="82" t="str">
        <f>IF(SP_SUL!H610="","*",SP_SUL!H610)</f>
        <v>-</v>
      </c>
      <c r="G610" s="82" t="str">
        <f>IF(SP_SUL!M610="","*",SP_SUL!M610)</f>
        <v>ZYU</v>
      </c>
      <c r="H610" s="115">
        <f>IF(SP_SUL!K610="","*",SP_SUL!K610)</f>
        <v>202</v>
      </c>
      <c r="I610" s="112">
        <f>IF(SP_SUL!O610="","*",SP_SUL!O610)</f>
        <v>0.41666666666666669</v>
      </c>
      <c r="J610" s="112">
        <f>IF(SP_SUL!P610="","*",SP_SUL!P610)</f>
        <v>8.3333333333333329E-2</v>
      </c>
      <c r="K610" s="82" t="str">
        <f>IF(SP_SUL!AK610="","*",SP_SUL!AK610)</f>
        <v>-</v>
      </c>
      <c r="L610" s="82" t="str">
        <f>IF(SP_SUL!AM610="","*",SP_SUL!AM610)</f>
        <v>ZYU</v>
      </c>
      <c r="M610" s="82">
        <f>IF(SP_SUL!AP610="","*",SP_SUL!AP610)</f>
        <v>202</v>
      </c>
      <c r="N610" s="82" t="str">
        <f>IF(SP_SUL!AM610="","*",SP_SUL!AM610)</f>
        <v>ZYU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>
        <f>IF(SP_SUL!B611="","*",SP_SUL!B611)</f>
        <v>46077</v>
      </c>
      <c r="B611" s="82" t="str">
        <f>IF(SP_SUL!X611="","*",SP_SUL!X611)</f>
        <v>Oportunidade</v>
      </c>
      <c r="C611" s="82" t="str">
        <f>IF(SP_SUL!S611="","*",SP_SUL!S611)</f>
        <v>SP SUL</v>
      </c>
      <c r="D611" s="82" t="str">
        <f>IF(SP_SUL!T611="","*",SP_SUL!T611)</f>
        <v>ZBV-ZKE</v>
      </c>
      <c r="E611" s="82" t="str">
        <f>IF(SP_SUL!D611="","*",SP_SUL!D611)</f>
        <v>W59</v>
      </c>
      <c r="F611" s="82" t="str">
        <f>IF(SP_SUL!H611="","*",SP_SUL!H611)</f>
        <v>ZYU1</v>
      </c>
      <c r="G611" s="82" t="str">
        <f>IF(SP_SUL!M611="","*",SP_SUL!M611)</f>
        <v>ZDY-ZFY</v>
      </c>
      <c r="H611" s="115">
        <f>IF(SP_SUL!K611="","*",SP_SUL!K611)</f>
        <v>190</v>
      </c>
      <c r="I611" s="112">
        <f>IF(SP_SUL!O611="","*",SP_SUL!O611)</f>
        <v>0.375</v>
      </c>
      <c r="J611" s="112">
        <f>IF(SP_SUL!P611="","*",SP_SUL!P611)</f>
        <v>4.1666666666666664E-2</v>
      </c>
      <c r="K611" s="82" t="str">
        <f>IF(SP_SUL!AK611="","*",SP_SUL!AK611)</f>
        <v>ZYU1</v>
      </c>
      <c r="L611" s="82" t="str">
        <f>IF(SP_SUL!AM611="","*",SP_SUL!AM611)</f>
        <v>ZDY-ZFY</v>
      </c>
      <c r="M611" s="82">
        <f>IF(SP_SUL!AP611="","*",SP_SUL!AP611)</f>
        <v>190</v>
      </c>
      <c r="N611" s="82" t="str">
        <f>IF(SP_SUL!AM611="","*",SP_SUL!AM611)</f>
        <v>ZDY-ZFY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SP SUL</v>
      </c>
      <c r="D612" s="82" t="str">
        <f>IF(SP_SUL!T612="","*",SP_SUL!T612)</f>
        <v>ZBV-ZKE</v>
      </c>
      <c r="E612" s="82" t="str">
        <f>IF(SP_SUL!D612="","*",SP_SUL!D612)</f>
        <v>ROBSON (TF-701)</v>
      </c>
      <c r="F612" s="82" t="str">
        <f>IF(SP_SUL!H612="","*",SP_SUL!H612)</f>
        <v>-</v>
      </c>
      <c r="G612" s="82" t="str">
        <f>IF(SP_SUL!M612="","*",SP_SUL!M612)</f>
        <v>ZDY-ZFY</v>
      </c>
      <c r="H612" s="115">
        <f>IF(SP_SUL!K612="","*",SP_SUL!K612)</f>
        <v>190.3</v>
      </c>
      <c r="I612" s="112">
        <f>IF(SP_SUL!O612="","*",SP_SUL!O612)</f>
        <v>0.375</v>
      </c>
      <c r="J612" s="112">
        <f>IF(SP_SUL!P612="","*",SP_SUL!P612)</f>
        <v>8.3333333333333329E-2</v>
      </c>
      <c r="K612" s="82" t="str">
        <f>IF(SP_SUL!AK612="","*",SP_SUL!AK612)</f>
        <v>-</v>
      </c>
      <c r="L612" s="82" t="str">
        <f>IF(SP_SUL!AM612="","*",SP_SUL!AM612)</f>
        <v>ZDY-ZFY</v>
      </c>
      <c r="M612" s="82">
        <f>IF(SP_SUL!AP612="","*",SP_SUL!AP612)</f>
        <v>190.3</v>
      </c>
      <c r="N612" s="82" t="str">
        <f>IF(SP_SUL!AM612="","*",SP_SUL!AM612)</f>
        <v>ZDY-ZFY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SP SUL</v>
      </c>
      <c r="D613" s="82" t="str">
        <f>IF(SP_SUL!T613="","*",SP_SUL!T613)</f>
        <v>ZBV-ZKE</v>
      </c>
      <c r="E613" s="82" t="str">
        <f>IF(SP_SUL!D613="","*",SP_SUL!D613)</f>
        <v>JACIANO (TF-674)</v>
      </c>
      <c r="F613" s="82" t="str">
        <f>IF(SP_SUL!H613="","*",SP_SUL!H613)</f>
        <v>-</v>
      </c>
      <c r="G613" s="82" t="str">
        <f>IF(SP_SUL!M613="","*",SP_SUL!M613)</f>
        <v>ZDY-ZFY</v>
      </c>
      <c r="H613" s="115">
        <f>IF(SP_SUL!K613="","*",SP_SUL!K613)</f>
        <v>190.3</v>
      </c>
      <c r="I613" s="112">
        <f>IF(SP_SUL!O613="","*",SP_SUL!O613)</f>
        <v>0.375</v>
      </c>
      <c r="J613" s="112">
        <f>IF(SP_SUL!P613="","*",SP_SUL!P613)</f>
        <v>8.3333333333333329E-2</v>
      </c>
      <c r="K613" s="82" t="str">
        <f>IF(SP_SUL!AK613="","*",SP_SUL!AK613)</f>
        <v>-</v>
      </c>
      <c r="L613" s="82" t="str">
        <f>IF(SP_SUL!AM613="","*",SP_SUL!AM613)</f>
        <v>ZDY-ZFY</v>
      </c>
      <c r="M613" s="82">
        <f>IF(SP_SUL!AP613="","*",SP_SUL!AP613)</f>
        <v>190.3</v>
      </c>
      <c r="N613" s="82" t="str">
        <f>IF(SP_SUL!AM613="","*",SP_SUL!AM613)</f>
        <v>ZDY-ZFY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SP SUL</v>
      </c>
      <c r="D614" s="82" t="str">
        <f>IF(SP_SUL!T614="","*",SP_SUL!T614)</f>
        <v>ZBV-ZKE</v>
      </c>
      <c r="E614" s="82" t="str">
        <f>IF(SP_SUL!D614="","*",SP_SUL!D614)</f>
        <v>ROBSON (TP-729)</v>
      </c>
      <c r="F614" s="82" t="str">
        <f>IF(SP_SUL!H614="","*",SP_SUL!H614)</f>
        <v>-</v>
      </c>
      <c r="G614" s="82" t="str">
        <f>IF(SP_SUL!M614="","*",SP_SUL!M614)</f>
        <v>ZDY-ZFY</v>
      </c>
      <c r="H614" s="115">
        <f>IF(SP_SUL!K614="","*",SP_SUL!K614)</f>
        <v>187.58</v>
      </c>
      <c r="I614" s="112">
        <f>IF(SP_SUL!O614="","*",SP_SUL!O614)</f>
        <v>0.375</v>
      </c>
      <c r="J614" s="112">
        <f>IF(SP_SUL!P614="","*",SP_SUL!P614)</f>
        <v>8.3333333333333329E-2</v>
      </c>
      <c r="K614" s="82" t="str">
        <f>IF(SP_SUL!AK614="","*",SP_SUL!AK614)</f>
        <v>-</v>
      </c>
      <c r="L614" s="82" t="str">
        <f>IF(SP_SUL!AM614="","*",SP_SUL!AM614)</f>
        <v>ZDY-ZFY</v>
      </c>
      <c r="M614" s="82">
        <f>IF(SP_SUL!AP614="","*",SP_SUL!AP614)</f>
        <v>187.58</v>
      </c>
      <c r="N614" s="82" t="str">
        <f>IF(SP_SUL!AM614="","*",SP_SUL!AM614)</f>
        <v>ZDY-ZFY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0"/>
      <c r="B1" s="251"/>
      <c r="C1" s="252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3" t="s">
        <v>1043</v>
      </c>
      <c r="Q1" s="254"/>
      <c r="R1" s="110"/>
      <c r="S1" s="83"/>
      <c r="T1" s="85"/>
      <c r="U1" s="255" t="s">
        <v>1954</v>
      </c>
      <c r="V1" s="255"/>
      <c r="W1" s="255"/>
    </row>
    <row r="2" spans="1:23" ht="15" customHeight="1">
      <c r="A2" s="86" t="s">
        <v>1955</v>
      </c>
      <c r="B2" s="86" t="s">
        <v>1950</v>
      </c>
      <c r="C2" s="86" t="s">
        <v>411</v>
      </c>
      <c r="D2" s="87" t="s">
        <v>995</v>
      </c>
      <c r="E2" s="87" t="s">
        <v>4</v>
      </c>
      <c r="F2" s="87" t="s">
        <v>1949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1956</v>
      </c>
      <c r="T2" s="90" t="s">
        <v>998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 t="str">
        <f ca="1">_xlfn.XLOOKUP(G9&amp;$U$2,BS_CONTROLE[CHAVE],BS_CONTROLE[Quantidade_11],"-")</f>
        <v>-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2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3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130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>
        <f ca="1">_xlfn.XLOOKUP(G24&amp;$W$2,BS_CONTROLE[CHAVE],BS_CONTROLE[Quantidade_11],"-")</f>
        <v>560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1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0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3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2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3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3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 t="str">
        <f ca="1">_xlfn.XLOOKUP(G45&amp;$U$2,BS_CONTROLE[CHAVE],BS_CONTROLE[Quantidade_11],"-")</f>
        <v>-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2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 t="str">
        <f ca="1">_xlfn.XLOOKUP(G53&amp;$V$2,BS_CONTROLE[CHAVE],BS_CONTROLE[Quantidade_11],"-")</f>
        <v>-</v>
      </c>
      <c r="W53" s="136">
        <f ca="1">_xlfn.XLOOKUP(G53&amp;$W$2,BS_CONTROLE[CHAVE],BS_CONTROLE[Quantidade_11],"-")</f>
        <v>130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560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3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 t="str">
        <f ca="1">_xlfn.XLOOKUP(G75&amp;$U$2,BS_CONTROLE[CHAVE],BS_CONTROLE[Quantidade_11],"-")</f>
        <v>-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3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3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 t="str">
        <f ca="1">_xlfn.XLOOKUP(G77&amp;$U$2,BS_CONTROLE[CHAVE],BS_CONTROLE[Quantidade_11],"-")</f>
        <v>-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2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130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560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40</v>
      </c>
      <c r="W96" s="136">
        <f ca="1">_xlfn.XLOOKUP(G96&amp;$W$2,BS_CONTROLE[CHAVE],BS_CONTROLE[Quantidade_11],"-")</f>
        <v>45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3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 t="str">
        <f ca="1">_xlfn.XLOOKUP(G102&amp;$U$2,BS_CONTROLE[CHAVE],BS_CONTROLE[Quantidade_11],"-")</f>
        <v>-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3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3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 t="str">
        <f ca="1">_xlfn.XLOOKUP(G104&amp;$U$2,BS_CONTROLE[CHAVE],BS_CONTROLE[Quantidade_11],"-")</f>
        <v>-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2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0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>
        <f ca="1">_xlfn.XLOOKUP(G112&amp;$W$2,BS_CONTROLE[CHAVE],BS_CONTROLE[Quantidade_11],"-")</f>
        <v>130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560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1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 t="str">
        <f ca="1">_xlfn.XLOOKUP(G120&amp;$U$2,BS_CONTROLE[CHAVE],BS_CONTROLE[Quantidade_11],"-")</f>
        <v>-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40</v>
      </c>
      <c r="W122" s="136">
        <f ca="1">_xlfn.XLOOKUP(G122&amp;$W$2,BS_CONTROLE[CHAVE],BS_CONTROLE[Quantidade_11],"-")</f>
        <v>45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 t="str">
        <f ca="1">_xlfn.XLOOKUP(G125&amp;$U$2,BS_CONTROLE[CHAVE],BS_CONTROLE[Quantidade_11],"-")</f>
        <v>-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3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3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 t="str">
        <f ca="1">_xlfn.XLOOKUP(G129&amp;$U$2,BS_CONTROLE[CHAVE],BS_CONTROLE[Quantidade_11],"-")</f>
        <v>-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3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2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>
        <f ca="1">_xlfn.XLOOKUP(G139&amp;$W$2,BS_CONTROLE[CHAVE],BS_CONTROLE[Quantidade_11],"-")</f>
        <v>130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560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1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40</v>
      </c>
      <c r="W152" s="136">
        <f ca="1">_xlfn.XLOOKUP(G152&amp;$W$2,BS_CONTROLE[CHAVE],BS_CONTROLE[Quantidade_11],"-")</f>
        <v>45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3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3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 t="str">
        <f ca="1">_xlfn.XLOOKUP(G160&amp;$U$2,BS_CONTROLE[CHAVE],BS_CONTROLE[Quantidade_11],"-")</f>
        <v>-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2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>
        <f ca="1">_xlfn.XLOOKUP(G171&amp;$W$2,BS_CONTROLE[CHAVE],BS_CONTROLE[Quantidade_11],"-")</f>
        <v>560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40</v>
      </c>
      <c r="W186" s="136">
        <f ca="1">_xlfn.XLOOKUP(G186&amp;$W$2,BS_CONTROLE[CHAVE],BS_CONTROLE[Quantidade_11],"-")</f>
        <v>45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3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40</v>
      </c>
      <c r="W192" s="136">
        <f ca="1">_xlfn.XLOOKUP(G192&amp;$W$2,BS_CONTROLE[CHAVE],BS_CONTROLE[Quantidade_11],"-")</f>
        <v>45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3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 t="str">
        <f ca="1">_xlfn.XLOOKUP(G194&amp;$U$2,BS_CONTROLE[CHAVE],BS_CONTROLE[Quantidade_11],"-")</f>
        <v>-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2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>
        <f ca="1">_xlfn.XLOOKUP(G200&amp;$W$2,BS_CONTROLE[CHAVE],BS_CONTROLE[Quantidade_11],"-")</f>
        <v>130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>
        <f ca="1">_xlfn.XLOOKUP(G204&amp;$W$2,BS_CONTROLE[CHAVE],BS_CONTROLE[Quantidade_11],"-")</f>
        <v>560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1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40</v>
      </c>
      <c r="W216" s="136">
        <f ca="1">_xlfn.XLOOKUP(G216&amp;$W$2,BS_CONTROLE[CHAVE],BS_CONTROLE[Quantidade_11],"-")</f>
        <v>45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3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3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2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0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>
        <f ca="1">_xlfn.XLOOKUP(G228&amp;$W$2,BS_CONTROLE[CHAVE],BS_CONTROLE[Quantidade_11],"-")</f>
        <v>130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560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1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40</v>
      </c>
      <c r="W249" s="136">
        <f ca="1">_xlfn.XLOOKUP(G249&amp;$W$2,BS_CONTROLE[CHAVE],BS_CONTROLE[Quantidade_11],"-")</f>
        <v>45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 t="str">
        <f ca="1">_xlfn.XLOOKUP(G250&amp;$U$2,BS_CONTROLE[CHAVE],BS_CONTROLE[Quantidade_11],"-")</f>
        <v>-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3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3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2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>
        <f ca="1">_xlfn.XLOOKUP(G261&amp;$W$2,BS_CONTROLE[CHAVE],BS_CONTROLE[Quantidade_11],"-")</f>
        <v>130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560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1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40</v>
      </c>
      <c r="W276" s="136">
        <f ca="1">_xlfn.XLOOKUP(G276&amp;$W$2,BS_CONTROLE[CHAVE],BS_CONTROLE[Quantidade_11],"-")</f>
        <v>45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 t="str">
        <f ca="1">_xlfn.XLOOKUP(G277&amp;$U$2,BS_CONTROLE[CHAVE],BS_CONTROLE[Quantidade_11],"-")</f>
        <v>-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3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3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3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2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130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560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1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40</v>
      </c>
      <c r="W301" s="136">
        <f ca="1">_xlfn.XLOOKUP(G301&amp;$W$2,BS_CONTROLE[CHAVE],BS_CONTROLE[Quantidade_11],"-")</f>
        <v>45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3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3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2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>
        <f ca="1">_xlfn.XLOOKUP(G312&amp;$W$2,BS_CONTROLE[CHAVE],BS_CONTROLE[Quantidade_11],"-")</f>
        <v>130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1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560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 t="str">
        <f ca="1">_xlfn.XLOOKUP(G341&amp;$U$2,BS_CONTROLE[CHAVE],BS_CONTROLE[Quantidade_11],"-")</f>
        <v>-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3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 t="str">
        <f ca="1">_xlfn.XLOOKUP(G346&amp;$U$2,BS_CONTROLE[CHAVE],BS_CONTROLE[Quantidade_11],"-")</f>
        <v>-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2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1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>
        <f ca="1">_xlfn.XLOOKUP(G357&amp;$W$2,BS_CONTROLE[CHAVE],BS_CONTROLE[Quantidade_11],"-")</f>
        <v>560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 t="str">
        <f ca="1">_xlfn.XLOOKUP(G365&amp;$U$2,BS_CONTROLE[CHAVE],BS_CONTROLE[Quantidade_11],"-")</f>
        <v>-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3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 t="str">
        <f ca="1">_xlfn.XLOOKUP(G370&amp;$U$2,BS_CONTROLE[CHAVE],BS_CONTROLE[Quantidade_11],"-")</f>
        <v>-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3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2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130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1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>
        <f ca="1">_xlfn.XLOOKUP(G383&amp;$W$2,BS_CONTROLE[CHAVE],BS_CONTROLE[Quantidade_11],"-")</f>
        <v>560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 t="str">
        <f ca="1">_xlfn.XLOOKUP(G393&amp;$U$2,BS_CONTROLE[CHAVE],BS_CONTROLE[Quantidade_11],"-")</f>
        <v>-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3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 t="str">
        <f ca="1">_xlfn.XLOOKUP(G397&amp;$U$2,BS_CONTROLE[CHAVE],BS_CONTROLE[Quantidade_11],"-")</f>
        <v>-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3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 t="str">
        <f ca="1">_xlfn.XLOOKUP(G398&amp;$U$2,BS_CONTROLE[CHAVE],BS_CONTROLE[Quantidade_11],"-")</f>
        <v>-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2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>
        <f ca="1">_xlfn.XLOOKUP(G402&amp;$W$2,BS_CONTROLE[CHAVE],BS_CONTROLE[Quantidade_11],"-")</f>
        <v>130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1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>
        <f ca="1">_xlfn.XLOOKUP(G409&amp;$W$2,BS_CONTROLE[CHAVE],BS_CONTROLE[Quantidade_11],"-")</f>
        <v>560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0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1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40</v>
      </c>
      <c r="W428" s="136">
        <f ca="1">_xlfn.XLOOKUP(G428&amp;$W$2,BS_CONTROLE[CHAVE],BS_CONTROLE[Quantidade_11],"-")</f>
        <v>45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 t="str">
        <f ca="1">_xlfn.XLOOKUP(G429&amp;$U$2,BS_CONTROLE[CHAVE],BS_CONTROLE[Quantidade_11],"-")</f>
        <v>-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3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 t="str">
        <f ca="1">_xlfn.XLOOKUP(G432&amp;$U$2,BS_CONTROLE[CHAVE],BS_CONTROLE[Quantidade_11],"-")</f>
        <v>-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3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 t="str">
        <f ca="1">_xlfn.XLOOKUP(G433&amp;$U$2,BS_CONTROLE[CHAVE],BS_CONTROLE[Quantidade_11],"-")</f>
        <v>-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2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>
        <f ca="1">_xlfn.XLOOKUP(G438&amp;$W$2,BS_CONTROLE[CHAVE],BS_CONTROLE[Quantidade_11],"-")</f>
        <v>130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0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1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>
        <f ca="1">_xlfn.XLOOKUP(G445&amp;$W$2,BS_CONTROLE[CHAVE],BS_CONTROLE[Quantidade_11],"-")</f>
        <v>560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 t="str">
        <f ca="1">_xlfn.XLOOKUP(G454&amp;$U$2,BS_CONTROLE[CHAVE],BS_CONTROLE[Quantidade_11],"-")</f>
        <v>-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1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40</v>
      </c>
      <c r="W458" s="136">
        <f ca="1">_xlfn.XLOOKUP(G458&amp;$W$2,BS_CONTROLE[CHAVE],BS_CONTROLE[Quantidade_11],"-")</f>
        <v>45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 t="str">
        <f ca="1">_xlfn.XLOOKUP(G459&amp;$U$2,BS_CONTROLE[CHAVE],BS_CONTROLE[Quantidade_11],"-")</f>
        <v>-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3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 t="str">
        <f ca="1">_xlfn.XLOOKUP(G463&amp;$U$2,BS_CONTROLE[CHAVE],BS_CONTROLE[Quantidade_11],"-")</f>
        <v>-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3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 t="str">
        <f ca="1">_xlfn.XLOOKUP(G464&amp;$U$2,BS_CONTROLE[CHAVE],BS_CONTROLE[Quantidade_11],"-")</f>
        <v>-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2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>
        <f ca="1">_xlfn.XLOOKUP(G468&amp;$W$2,BS_CONTROLE[CHAVE],BS_CONTROLE[Quantidade_11],"-")</f>
        <v>130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>
        <f ca="1">_xlfn.XLOOKUP(G474&amp;$W$2,BS_CONTROLE[CHAVE],BS_CONTROLE[Quantidade_11],"-")</f>
        <v>560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1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1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 t="str">
        <f ca="1">_xlfn.XLOOKUP(G493&amp;$U$2,BS_CONTROLE[CHAVE],BS_CONTROLE[Quantidade_11],"-")</f>
        <v>-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40</v>
      </c>
      <c r="W495" s="136">
        <f ca="1">_xlfn.XLOOKUP(G495&amp;$W$2,BS_CONTROLE[CHAVE],BS_CONTROLE[Quantidade_11],"-")</f>
        <v>45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 t="str">
        <f ca="1">_xlfn.XLOOKUP(G496&amp;$U$2,BS_CONTROLE[CHAVE],BS_CONTROLE[Quantidade_11],"-")</f>
        <v>-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3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 t="str">
        <f ca="1">_xlfn.XLOOKUP(G498&amp;$U$2,BS_CONTROLE[CHAVE],BS_CONTROLE[Quantidade_11],"-")</f>
        <v>-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2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>
        <f ca="1">_xlfn.XLOOKUP(G501&amp;$W$2,BS_CONTROLE[CHAVE],BS_CONTROLE[Quantidade_11],"-")</f>
        <v>130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1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>
        <f ca="1">_xlfn.XLOOKUP(G512&amp;$W$2,BS_CONTROLE[CHAVE],BS_CONTROLE[Quantidade_11],"-")</f>
        <v>560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1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0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>
        <f ca="1">_xlfn.XLOOKUP(G527&amp;$W$2,BS_CONTROLE[CHAVE],BS_CONTROLE[Quantidade_11],"-")</f>
        <v>0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1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 t="str">
        <f ca="1">_xlfn.XLOOKUP(G534&amp;$U$2,BS_CONTROLE[CHAVE],BS_CONTROLE[Quantidade_11],"-")</f>
        <v>-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40</v>
      </c>
      <c r="W535" s="136">
        <f ca="1">_xlfn.XLOOKUP(G535&amp;$W$2,BS_CONTROLE[CHAVE],BS_CONTROLE[Quantidade_11],"-")</f>
        <v>45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 t="str">
        <f ca="1">_xlfn.XLOOKUP(G536&amp;$U$2,BS_CONTROLE[CHAVE],BS_CONTROLE[Quantidade_11],"-")</f>
        <v>-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3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 t="str">
        <f ca="1">_xlfn.XLOOKUP(G539&amp;$U$2,BS_CONTROLE[CHAVE],BS_CONTROLE[Quantidade_11],"-")</f>
        <v>-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3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 t="str">
        <f ca="1">_xlfn.XLOOKUP(G540&amp;$U$2,BS_CONTROLE[CHAVE],BS_CONTROLE[Quantidade_11],"-")</f>
        <v>-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2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0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 t="str">
        <f ca="1">_xlfn.XLOOKUP(G560&amp;$U$2,BS_CONTROLE[CHAVE],BS_CONTROLE[Quantidade_11],"-")</f>
        <v>-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40</v>
      </c>
      <c r="W561" s="136">
        <f ca="1">_xlfn.XLOOKUP(G561&amp;$W$2,BS_CONTROLE[CHAVE],BS_CONTROLE[Quantidade_11],"-")</f>
        <v>45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 t="str">
        <f ca="1">_xlfn.XLOOKUP(G562&amp;$U$2,BS_CONTROLE[CHAVE],BS_CONTROLE[Quantidade_11],"-")</f>
        <v>-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3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1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>
        <f ca="1">_xlfn.XLOOKUP(G567&amp;$U$2,BS_CONTROLE[CHAVE],BS_CONTROLE[Quantidade_11],"-")</f>
        <v>0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40</v>
      </c>
      <c r="W568" s="136">
        <f ca="1">_xlfn.XLOOKUP(G568&amp;$W$2,BS_CONTROLE[CHAVE],BS_CONTROLE[Quantidade_11],"-")</f>
        <v>45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 t="str">
        <f ca="1">_xlfn.XLOOKUP(G571&amp;$U$2,BS_CONTROLE[CHAVE],BS_CONTROLE[Quantidade_11],"-")</f>
        <v>-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2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>
        <f ca="1">_xlfn.XLOOKUP(G577&amp;$W$2,BS_CONTROLE[CHAVE],BS_CONTROLE[Quantidade_11],"-")</f>
        <v>130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0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>
        <f ca="1">_xlfn.XLOOKUP(G585&amp;$W$2,BS_CONTROLE[CHAVE],BS_CONTROLE[Quantidade_11],"-")</f>
        <v>560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1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 t="str">
        <f ca="1">_xlfn.XLOOKUP(G596&amp;$U$2,BS_CONTROLE[CHAVE],BS_CONTROLE[Quantidade_11],"-")</f>
        <v>-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40</v>
      </c>
      <c r="W597" s="136">
        <f ca="1">_xlfn.XLOOKUP(G597&amp;$W$2,BS_CONTROLE[CHAVE],BS_CONTROLE[Quantidade_11],"-")</f>
        <v>45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 t="str">
        <f ca="1">_xlfn.XLOOKUP(G598&amp;$U$2,BS_CONTROLE[CHAVE],BS_CONTROLE[Quantidade_11],"-")</f>
        <v>-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3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 t="str">
        <f ca="1">_xlfn.XLOOKUP(G601&amp;$U$2,BS_CONTROLE[CHAVE],BS_CONTROLE[Quantidade_11],"-")</f>
        <v>-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3</v>
      </c>
    </row>
    <row r="602" spans="1:23" hidden="1">
      <c r="A602" s="144" t="str">
        <f>IF(SP_SUL!Y605="","*",SP_SUL!Y605)</f>
        <v>*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 t="str">
        <f ca="1">_xlfn.XLOOKUP(G602&amp;$U$2,BS_CONTROLE[CHAVE],BS_CONTROLE[Quantidade_11],"-")</f>
        <v>-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2</v>
      </c>
    </row>
    <row r="603" spans="1:23" hidden="1">
      <c r="A603" s="144" t="str">
        <f>IF(SP_SUL!Y606="","*",SP_SUL!Y606)</f>
        <v>*</v>
      </c>
      <c r="B603" s="144" t="str">
        <f>IF(SP_SUL!X606="","*",SP_SUL!X606)</f>
        <v>Contrato</v>
      </c>
      <c r="C603" s="144" t="str">
        <f>IF(SP_SUL!Z606="","*",SP_SUL!Z606)</f>
        <v>*</v>
      </c>
      <c r="D603" s="138" t="str">
        <f>IF(SP_SUL!S606="","*",SP_SUL!S606)</f>
        <v>SP SUL</v>
      </c>
      <c r="E603" s="138" t="str">
        <f>IF(SP_SUL!T606="","*",SP_SUL!T606)</f>
        <v>ZBV-ZRX</v>
      </c>
      <c r="F603" s="143">
        <f>IF(SP_SUL!B606="","*",SP_SUL!B606)</f>
        <v>46077</v>
      </c>
      <c r="G603" s="143" t="str">
        <f>IF(SP_SUL!D606="","*",SP_SUL!D606)</f>
        <v>E42</v>
      </c>
      <c r="H603" s="143" t="str">
        <f>IF(SP_SUL!F606="","*",SP_SUL!F606)</f>
        <v>TRILHEIRO - DESCARGA</v>
      </c>
      <c r="I603" s="143" t="str">
        <f>IF(SP_SUL!H606="","*",SP_SUL!H606)</f>
        <v>ZBV3</v>
      </c>
      <c r="J603" s="143" t="str">
        <f>IF(SP_SUL!I606="","*",SP_SUL!I606)</f>
        <v>ZBV3</v>
      </c>
      <c r="K603" s="138" t="str">
        <f>IF(SP_SUL!M606="","*",SP_SUL!M606)</f>
        <v>ZBM-ZSU</v>
      </c>
      <c r="L603" s="138" t="str">
        <f>IF(SP_SUL!N606="","*",SP_SUL!N606)</f>
        <v>K57ZHO/ZSU2</v>
      </c>
      <c r="M603" s="139">
        <f>IF(SP_SUL!J606="","*",SP_SUL!J606)</f>
        <v>68</v>
      </c>
      <c r="N603" s="142">
        <f>IF(SP_SUL!K606="","*",SP_SUL!K606)</f>
        <v>57.484000000000002</v>
      </c>
      <c r="O603" s="142">
        <f>IF(SP_SUL!L606="","*",SP_SUL!L606)</f>
        <v>68</v>
      </c>
      <c r="P603" s="141">
        <f>IF(SP_SUL!O606="","*",SP_SUL!O606)</f>
        <v>0.41666666666666669</v>
      </c>
      <c r="Q603" s="141">
        <f>IF(SP_SUL!P606="","*",SP_SUL!P606)</f>
        <v>0.16666666666666666</v>
      </c>
      <c r="R603" s="143" t="str">
        <f>IF(SP_SUL!Q606="","*",CONCATENATE(SP_SUL!Q606," ",SP_SUL!R606))</f>
        <v>*</v>
      </c>
      <c r="S603" s="143" t="str">
        <f>IF(SP_SUL!V606="","*",SP_SUL!V606)</f>
        <v>Israel</v>
      </c>
      <c r="T603" s="143" t="str">
        <f>IF(SP_SUL!W606="","*",SP_SUL!W606)</f>
        <v>Descarga de 3 barras no km57+484 ao km 56+615 entre K57ZHO (tempo 1h20) e descarga de 5 barras no km67+532 ao km 69+000 entre ZSU 2 (tempo de 3h)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>
        <f ca="1">_xlfn.XLOOKUP(G603&amp;$W$2,BS_CONTROLE[CHAVE],BS_CONTROLE[Quantidade_11],"-")</f>
        <v>0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Oportunidade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DANIEL (TP-647)</v>
      </c>
      <c r="H605" s="143" t="str">
        <f>IF(SP_SUL!F608="","*",SP_SUL!F608)</f>
        <v>PDM - SOLDA</v>
      </c>
      <c r="I605" s="143" t="str">
        <f>IF(SP_SUL!H608="","*",SP_SUL!H608)</f>
        <v>-</v>
      </c>
      <c r="J605" s="143" t="str">
        <f>IF(SP_SUL!I608="","*",SP_SUL!I608)</f>
        <v>-</v>
      </c>
      <c r="K605" s="138" t="str">
        <f>IF(SP_SUL!M608="","*",SP_SUL!M608)</f>
        <v>ZST</v>
      </c>
      <c r="L605" s="138" t="str">
        <f>IF(SP_SUL!N608="","*",SP_SUL!N608)</f>
        <v>ZST2</v>
      </c>
      <c r="M605" s="139">
        <f>IF(SP_SUL!J608="","*",SP_SUL!J608)</f>
        <v>56</v>
      </c>
      <c r="N605" s="142">
        <f>IF(SP_SUL!K608="","*",SP_SUL!K608)</f>
        <v>208.75</v>
      </c>
      <c r="O605" s="142" t="str">
        <f>IF(SP_SUL!L608="","*",SP_SUL!L608)</f>
        <v>-</v>
      </c>
      <c r="P605" s="141">
        <f>IF(SP_SUL!O608="","*",SP_SUL!O608)</f>
        <v>0.375</v>
      </c>
      <c r="Q605" s="141">
        <f>IF(SP_SUL!P608="","*",SP_SUL!P608)</f>
        <v>6.25E-2</v>
      </c>
      <c r="R605" s="143" t="str">
        <f>IF(SP_SUL!Q608="","*",CONCATENATE(SP_SUL!Q608," ",SP_SUL!R608))</f>
        <v>1 Nº DE SOLDA</v>
      </c>
      <c r="S605" s="143" t="str">
        <f>IF(SP_SUL!V608="","*",SP_SUL!V608)</f>
        <v>Daniel</v>
      </c>
      <c r="T605" s="143" t="str">
        <f>IF(SP_SUL!W608="","*",SP_SUL!W608)</f>
        <v xml:space="preserve">Execução de solda - Condicionado a temperatura 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0</v>
      </c>
      <c r="W605" s="136">
        <f ca="1">_xlfn.XLOOKUP(G605&amp;$W$2,BS_CONTROLE[CHAVE],BS_CONTROLE[Quantidade_11],"-")</f>
        <v>0</v>
      </c>
    </row>
    <row r="606" spans="1:23" hidden="1">
      <c r="A606" s="144" t="str">
        <f>IF(SP_SUL!Y609="","*",SP_SUL!Y609)</f>
        <v>*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V93</v>
      </c>
      <c r="H606" s="143" t="str">
        <f>IF(SP_SUL!F609="","*",SP_SUL!F609)</f>
        <v>MECANIZAÇÃO - SOCADORA</v>
      </c>
      <c r="I606" s="143" t="str">
        <f>IF(SP_SUL!H609="","*",SP_SUL!H609)</f>
        <v>ZYU1</v>
      </c>
      <c r="J606" s="143" t="str">
        <f>IF(SP_SUL!I609="","*",SP_SUL!I609)</f>
        <v>ZYU1</v>
      </c>
      <c r="K606" s="138" t="str">
        <f>IF(SP_SUL!M609="","*",SP_SUL!M609)</f>
        <v>ZYU-ZST</v>
      </c>
      <c r="L606" s="138" t="str">
        <f>IF(SP_SUL!N609="","*",SP_SUL!N609)</f>
        <v>ZYU206</v>
      </c>
      <c r="M606" s="139">
        <f>IF(SP_SUL!J609="","*",SP_SUL!J609)</f>
        <v>56</v>
      </c>
      <c r="N606" s="142">
        <f>IF(SP_SUL!K609="","*",SP_SUL!K609)</f>
        <v>204.4</v>
      </c>
      <c r="O606" s="142">
        <f>IF(SP_SUL!L609="","*",SP_SUL!L609)</f>
        <v>205.8</v>
      </c>
      <c r="P606" s="141">
        <f>IF(SP_SUL!O609="","*",SP_SUL!O609)</f>
        <v>0.41666666666666669</v>
      </c>
      <c r="Q606" s="141">
        <f>IF(SP_SUL!P609="","*",SP_SUL!P609)</f>
        <v>8.3333333333333329E-2</v>
      </c>
      <c r="R606" s="143" t="str">
        <f>IF(SP_SUL!Q609="","*",CONCATENATE(SP_SUL!Q609," ",SP_SUL!R609))</f>
        <v>500 M</v>
      </c>
      <c r="S606" s="143" t="str">
        <f>IF(SP_SUL!V609="","*",SP_SUL!V609)</f>
        <v>Moises</v>
      </c>
      <c r="T606" s="143" t="str">
        <f>IF(SP_SUL!W609="","*",SP_SUL!W609)</f>
        <v>Socaria mecanizada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*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ROGÉRIO (TP-730)</v>
      </c>
      <c r="H607" s="143" t="str">
        <f>IF(SP_SUL!F610="","*",SP_SUL!F610)</f>
        <v>PDM - SUBSTITUIÇÃO - DORMENTE</v>
      </c>
      <c r="I607" s="143" t="str">
        <f>IF(SP_SUL!H610="","*",SP_SUL!H610)</f>
        <v>-</v>
      </c>
      <c r="J607" s="143" t="str">
        <f>IF(SP_SUL!I610="","*",SP_SUL!I610)</f>
        <v>*</v>
      </c>
      <c r="K607" s="138" t="str">
        <f>IF(SP_SUL!M610="","*",SP_SUL!M610)</f>
        <v>ZYU</v>
      </c>
      <c r="L607" s="138" t="str">
        <f>IF(SP_SUL!N610="","*",SP_SUL!N610)</f>
        <v>ZYU2</v>
      </c>
      <c r="M607" s="139">
        <f>IF(SP_SUL!J610="","*",SP_SUL!J610)</f>
        <v>56</v>
      </c>
      <c r="N607" s="142">
        <f>IF(SP_SUL!K610="","*",SP_SUL!K610)</f>
        <v>202</v>
      </c>
      <c r="O607" s="142" t="str">
        <f>IF(SP_SUL!L610="","*",SP_SUL!L610)</f>
        <v>-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20 Nº DE DORMENTES</v>
      </c>
      <c r="S607" s="143" t="str">
        <f>IF(SP_SUL!V610="","*",SP_SUL!V610)</f>
        <v>Rogerio</v>
      </c>
      <c r="T607" s="143" t="str">
        <f>IF(SP_SUL!W610="","*",SP_SUL!W610)</f>
        <v>Substituição de dormentes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*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W59</v>
      </c>
      <c r="H608" s="143" t="str">
        <f>IF(SP_SUL!F611="","*",SP_SUL!F611)</f>
        <v>PDM - DESCARGA - DORMENTE</v>
      </c>
      <c r="I608" s="143" t="str">
        <f>IF(SP_SUL!H611="","*",SP_SUL!H611)</f>
        <v>ZYU1</v>
      </c>
      <c r="J608" s="143" t="str">
        <f>IF(SP_SUL!I611="","*",SP_SUL!I611)</f>
        <v>ZYU1</v>
      </c>
      <c r="K608" s="138" t="str">
        <f>IF(SP_SUL!M611="","*",SP_SUL!M611)</f>
        <v>ZDY-ZFY</v>
      </c>
      <c r="L608" s="138" t="str">
        <f>IF(SP_SUL!N611="","*",SP_SUL!N611)</f>
        <v>189ZFY</v>
      </c>
      <c r="M608" s="139">
        <f>IF(SP_SUL!J611="","*",SP_SUL!J611)</f>
        <v>56</v>
      </c>
      <c r="N608" s="142">
        <f>IF(SP_SUL!K611="","*",SP_SUL!K611)</f>
        <v>190</v>
      </c>
      <c r="O608" s="142">
        <f>IF(SP_SUL!L611="","*",SP_SUL!L611)</f>
        <v>167.5</v>
      </c>
      <c r="P608" s="141">
        <f>IF(SP_SUL!O611="","*",SP_SUL!O611)</f>
        <v>0.375</v>
      </c>
      <c r="Q608" s="141">
        <f>IF(SP_SUL!P611="","*",SP_SUL!P611)</f>
        <v>4.1666666666666664E-2</v>
      </c>
      <c r="R608" s="143" t="str">
        <f>IF(SP_SUL!Q611="","*",CONCATENATE(SP_SUL!Q611," ",SP_SUL!R611))</f>
        <v>100 Nº DE DORMENTES</v>
      </c>
      <c r="S608" s="143" t="str">
        <f>IF(SP_SUL!V611="","*",SP_SUL!V611)</f>
        <v>Henrique</v>
      </c>
      <c r="T608" s="143" t="str">
        <f>IF(SP_SUL!W611="","*",SP_SUL!W611)</f>
        <v>Descarga de dormentes km190+00 (40min) e descarga de jacaré km167+500 (20min)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>
        <f ca="1">_xlfn.XLOOKUP(G608&amp;$W$2,BS_CONTROLE[CHAVE],BS_CONTROLE[Quantidade_11],"-")</f>
        <v>130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 t="str">
        <f>IF(SP_SUL!B612="","*",SP_SUL!B612)</f>
        <v>*</v>
      </c>
      <c r="G609" s="143" t="str">
        <f>IF(SP_SUL!D612="","*",SP_SUL!D612)</f>
        <v>ROBSON (TF-701)</v>
      </c>
      <c r="H609" s="143" t="str">
        <f>IF(SP_SUL!F612="","*",SP_SUL!F612)</f>
        <v>PDM - SUBSTITUIÇÃO - DORMENTE</v>
      </c>
      <c r="I609" s="143" t="str">
        <f>IF(SP_SUL!H612="","*",SP_SUL!H612)</f>
        <v>-</v>
      </c>
      <c r="J609" s="143" t="str">
        <f>IF(SP_SUL!I612="","*",SP_SUL!I612)</f>
        <v>-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190.3</v>
      </c>
      <c r="O609" s="142">
        <f>IF(SP_SUL!L612="","*",SP_SUL!L612)</f>
        <v>190.5</v>
      </c>
      <c r="P609" s="141">
        <f>IF(SP_SUL!O612="","*",SP_SUL!O612)</f>
        <v>0.375</v>
      </c>
      <c r="Q609" s="141">
        <f>IF(SP_SUL!P612="","*",SP_SUL!P612)</f>
        <v>8.3333333333333329E-2</v>
      </c>
      <c r="R609" s="143" t="str">
        <f>IF(SP_SUL!Q612="","*",CONCATENATE(SP_SUL!Q612," ",SP_SUL!R612))</f>
        <v>50 Nº DE DORMENTES</v>
      </c>
      <c r="S609" s="143" t="str">
        <f>IF(SP_SUL!V612="","*",SP_SUL!V612)</f>
        <v>Robson</v>
      </c>
      <c r="T609" s="143" t="str">
        <f>IF(SP_SUL!W612="","*",SP_SUL!W612)</f>
        <v>Substituição de dormentes</v>
      </c>
      <c r="U609" s="136" t="str">
        <f ca="1">_xlfn.XLOOKUP(G609&amp;$U$2,BS_CONTROLE[CHAVE],BS_CONTROLE[Quantidade_11],"-")</f>
        <v>-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JACIANO (TF-674)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Josenilton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>
        <f ca="1">_xlfn.XLOOKUP(G610&amp;$V$2,BS_CONTROLE[CHAVE],BS_CONTROLE[Quantidade_11],"-")</f>
        <v>0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ROBSON (TP-729)</v>
      </c>
      <c r="H611" s="143" t="str">
        <f>IF(SP_SUL!F614="","*",SP_SUL!F614)</f>
        <v>LIMPEZA LASTRO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ZXP189</v>
      </c>
      <c r="M611" s="139">
        <f>IF(SP_SUL!J614="","*",SP_SUL!J614)</f>
        <v>56</v>
      </c>
      <c r="N611" s="142">
        <f>IF(SP_SUL!K614="","*",SP_SUL!K614)</f>
        <v>187.58</v>
      </c>
      <c r="O611" s="142" t="str">
        <f>IF(SP_SUL!L614="","*",SP_SUL!L614)</f>
        <v>-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10 M</v>
      </c>
      <c r="S611" s="143" t="str">
        <f>IF(SP_SUL!V614="","*",SP_SUL!V614)</f>
        <v>Robson</v>
      </c>
      <c r="T611" s="143" t="str">
        <f>IF(SP_SUL!W614="","*",SP_SUL!W614)</f>
        <v>Limpeza de lastro</v>
      </c>
      <c r="U611" s="136" t="str">
        <f ca="1">_xlfn.XLOOKUP(G611&amp;$U$2,BS_CONTROLE[CHAVE],BS_CONTROLE[Quantidade_11],"-")</f>
        <v>-</v>
      </c>
      <c r="V611" s="136">
        <f ca="1">_xlfn.XLOOKUP(G611&amp;$V$2,BS_CONTROLE[CHAVE],BS_CONTROLE[Quantidade_11],"-")</f>
        <v>0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1957</v>
      </c>
      <c r="C2" s="120" t="s">
        <v>980</v>
      </c>
      <c r="D2" s="75" t="s">
        <v>982</v>
      </c>
      <c r="E2" s="75" t="s">
        <v>1958</v>
      </c>
      <c r="F2" s="98" t="s">
        <v>1959</v>
      </c>
      <c r="G2" s="75" t="s">
        <v>1960</v>
      </c>
      <c r="H2" s="75" t="s">
        <v>1961</v>
      </c>
      <c r="I2" s="75" t="s">
        <v>1962</v>
      </c>
      <c r="J2" s="75" t="s">
        <v>1963</v>
      </c>
      <c r="K2" s="77" t="s">
        <v>1964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*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>
        <f>IF(SP_SUL!B606="","*",SP_SUL!B606)</f>
        <v>46077</v>
      </c>
      <c r="D602" s="93" t="str">
        <f>IF(SP_SUL!D606="","*",SP_SUL!D606)</f>
        <v>E42</v>
      </c>
      <c r="E602" s="93" t="str">
        <f>IF(SP_SUL!H606="","*",SP_SUL!H606)</f>
        <v>ZBV3</v>
      </c>
      <c r="F602" s="99" t="str">
        <f>IF(SP_SUL!M606="","*",SP_SUL!M606)</f>
        <v>ZBM-ZSU</v>
      </c>
      <c r="G602" s="94" t="str">
        <f>IF(SP_SUL!I606="","*",SP_SUL!I606)</f>
        <v>ZBV3</v>
      </c>
      <c r="H602" s="94" t="str">
        <f>IF(SP_SUL!AB606="","*",SP_SUL!AB606)</f>
        <v>FIXO</v>
      </c>
      <c r="I602" s="94" t="str">
        <f>IF(SP_SUL!AC606="","*",SP_SUL!AC606)</f>
        <v>ACIONAMENTO</v>
      </c>
      <c r="J602" s="95" t="str">
        <f>IF(SP_SUL!AA606="","*",SP_SUL!AA606)</f>
        <v>3 (Navas + Lucas + Francisco)</v>
      </c>
      <c r="K602" s="96">
        <f>IF(SP_SUL!AD606="","*",SP_SUL!AD606)</f>
        <v>0.375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>
        <f>IF(SP_SUL!B608="","*",SP_SUL!B608)</f>
        <v>46077</v>
      </c>
      <c r="D604" s="93" t="str">
        <f>IF(SP_SUL!D608="","*",SP_SUL!D608)</f>
        <v>DANIEL (TP-647)</v>
      </c>
      <c r="E604" s="93" t="str">
        <f>IF(SP_SUL!H608="","*",SP_SUL!H608)</f>
        <v>-</v>
      </c>
      <c r="F604" s="99" t="str">
        <f>IF(SP_SUL!M608="","*",SP_SUL!M608)</f>
        <v>ZST</v>
      </c>
      <c r="G604" s="94" t="str">
        <f>IF(SP_SUL!I608="","*",SP_SUL!I608)</f>
        <v>-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-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>
        <f>IF(SP_SUL!B609="","*",SP_SUL!B609)</f>
        <v>46077</v>
      </c>
      <c r="D605" s="93" t="str">
        <f>IF(SP_SUL!D609="","*",SP_SUL!D609)</f>
        <v>V93</v>
      </c>
      <c r="E605" s="93" t="str">
        <f>IF(SP_SUL!H609="","*",SP_SUL!H609)</f>
        <v>ZYU1</v>
      </c>
      <c r="F605" s="99" t="str">
        <f>IF(SP_SUL!M609="","*",SP_SUL!M609)</f>
        <v>ZYU-ZST</v>
      </c>
      <c r="G605" s="94" t="str">
        <f>IF(SP_SUL!I609="","*",SP_SUL!I609)</f>
        <v>ZYU1</v>
      </c>
      <c r="H605" s="94" t="str">
        <f>IF(SP_SUL!AB609="","*",SP_SUL!AB609)</f>
        <v>ESCALA</v>
      </c>
      <c r="I605" s="94" t="str">
        <f>IF(SP_SUL!AC609="","*",SP_SUL!AC609)</f>
        <v>AGD ACIONAMENTO PCM</v>
      </c>
      <c r="J605" s="95">
        <f>IF(SP_SUL!AA609="","*",SP_SUL!AA609)</f>
        <v>1</v>
      </c>
      <c r="K605" s="96">
        <f>IF(SP_SUL!AD609="","*",SP_SUL!AD609)</f>
        <v>0.33333333333333331</v>
      </c>
    </row>
    <row r="606" spans="2:11" hidden="1">
      <c r="B606" s="93" t="str">
        <f>IF(SP_SUL!Y610="","*",SP_SUL!Y610)</f>
        <v>*</v>
      </c>
      <c r="C606" s="94">
        <f>IF(SP_SUL!B610="","*",SP_SUL!B610)</f>
        <v>46077</v>
      </c>
      <c r="D606" s="93" t="str">
        <f>IF(SP_SUL!D610="","*",SP_SUL!D610)</f>
        <v>ROGÉRIO (TP-730)</v>
      </c>
      <c r="E606" s="93" t="str">
        <f>IF(SP_SUL!H610="","*",SP_SUL!H610)</f>
        <v>-</v>
      </c>
      <c r="F606" s="99" t="str">
        <f>IF(SP_SUL!M610="","*",SP_SUL!M610)</f>
        <v>ZYU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>
        <f>IF(SP_SUL!B611="","*",SP_SUL!B611)</f>
        <v>46077</v>
      </c>
      <c r="D607" s="93" t="str">
        <f>IF(SP_SUL!D611="","*",SP_SUL!D611)</f>
        <v>W59</v>
      </c>
      <c r="E607" s="93" t="str">
        <f>IF(SP_SUL!H611="","*",SP_SUL!H611)</f>
        <v>ZYU1</v>
      </c>
      <c r="F607" s="99" t="str">
        <f>IF(SP_SUL!M611="","*",SP_SUL!M611)</f>
        <v>ZDY-ZFY</v>
      </c>
      <c r="G607" s="94" t="str">
        <f>IF(SP_SUL!I611="","*",SP_SUL!I611)</f>
        <v>ZYU1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ROBSON (TF-701)</v>
      </c>
      <c r="E608" s="93" t="str">
        <f>IF(SP_SUL!H612="","*",SP_SUL!H612)</f>
        <v>-</v>
      </c>
      <c r="F608" s="99" t="str">
        <f>IF(SP_SUL!M612="","*",SP_SUL!M612)</f>
        <v>ZDY-ZFY</v>
      </c>
      <c r="G608" s="94" t="str">
        <f>IF(SP_SUL!I612="","*",SP_SUL!I612)</f>
        <v>-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JACIANO (TF-674)</v>
      </c>
      <c r="E609" s="93" t="str">
        <f>IF(SP_SUL!H613="","*",SP_SUL!H613)</f>
        <v>-</v>
      </c>
      <c r="F609" s="99" t="str">
        <f>IF(SP_SUL!M613="","*",SP_SUL!M613)</f>
        <v>ZDY-ZFY</v>
      </c>
      <c r="G609" s="94" t="str">
        <f>IF(SP_SUL!I613="","*",SP_SUL!I613)</f>
        <v>-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ROBSON (TP-729)</v>
      </c>
      <c r="E610" s="93" t="str">
        <f>IF(SP_SUL!H614="","*",SP_SUL!H614)</f>
        <v>-</v>
      </c>
      <c r="F610" s="99" t="str">
        <f>IF(SP_SUL!M614="","*",SP_SUL!M614)</f>
        <v>ZDY-ZFY</v>
      </c>
      <c r="G610" s="94" t="str">
        <f>IF(SP_SUL!I614="","*",SP_SUL!I614)</f>
        <v>-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1965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2026-02-23T15:57:59Z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