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11" documentId="8_{B6337239-1A00-434D-AAD0-422EA1FEB5AE}" xr6:coauthVersionLast="47" xr6:coauthVersionMax="47" xr10:uidLastSave="{2A8C603F-7425-4F7B-80E1-C9C0B48130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<sst xmlns="http://schemas.openxmlformats.org/spreadsheetml/2006/main" count="9937" uniqueCount="2040">
  <si>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</si>
  <si>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</si>
  <si>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</si>
  <si>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</si>
  <si>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</si>
  <si>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</si>
  <si>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</si>
  <si>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</si>
  <si>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</si>
  <si>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</si>
  <si>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</si>
  <si>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</si>
  <si>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</si>
  <si>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</si>
  <si>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</si>
  <si>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</si>
  <si>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</si>
  <si>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</si>
  <si>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</si>
  <si>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</si>
  <si>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</si>
  <si>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</si>
  <si>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</si>
  <si>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</si>
  <si>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</si>
  <si>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</si>
  <si>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</si>
  <si>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</si>
  <si>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</si>
  <si>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</si>
  <si>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</si>
  <si>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</si>
  <si>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</si>
  <si>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</si>
  <si>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</si>
  <si>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</si>
  <si>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</si>
  <si>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</si>
  <si>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</si>
  <si>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</si>
  <si>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</si>
  <si>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</si>
  <si>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</si>
  <si>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</si>
  <si>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</si>
  <si>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</si>
  <si>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</si>
  <si>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</si>
  <si>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</si>
  <si>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</si>
  <si>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</si>
  <si>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</si>
  <si>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</si>
  <si>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</si>
  <si>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</si>
  <si>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</si>
  <si>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</si>
  <si>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</si>
  <si>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</si>
  <si>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</si>
  <si>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</si>
  <si>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</si>
  <si>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</si>
  <si>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</si>
  <si>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</si>
  <si>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</si>
  <si>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</si>
  <si>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</si>
  <si>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</si>
  <si>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</si>
  <si>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</si>
  <si>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</si>
  <si>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</si>
  <si>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</si>
  <si>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</si>
  <si>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</si>
  <si>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</si>
  <si>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</si>
  <si>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</si>
  <si>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</si>
  <si>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</si>
  <si>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</si>
  <si>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</si>
  <si>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</si>
  <si>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</si>
  <si>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</si>
  <si>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</si>
  <si>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</si>
  <si>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</si>
  <si>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</si>
  <si>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</si>
  <si>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</si>
  <si>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</si>
  <si>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</si>
  <si>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</si>
  <si>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</si>
  <si>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</si>
  <si>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</si>
  <si>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</si>
  <si>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</si>
  <si>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</si>
  <si>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</si>
  <si>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</si>
  <si>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</si>
  <si>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</si>
  <si>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</si>
  <si>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</si>
  <si>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</si>
  <si>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</si>
  <si>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</si>
  <si>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</si>
  <si>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</si>
  <si>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</si>
  <si>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</si>
  <si>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</si>
  <si>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</si>
  <si>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</si>
  <si>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</si>
  <si>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</si>
  <si>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</si>
  <si>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</si>
  <si>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</si>
  <si>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</si>
  <si>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</si>
  <si>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</si>
  <si>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</si>
  <si>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</si>
  <si>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</si>
  <si>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</si>
  <si>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</si>
  <si>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</si>
  <si>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</si>
  <si>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</si>
  <si>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</si>
  <si>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</si>
  <si>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</si>
  <si>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</si>
  <si>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</si>
  <si>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</si>
  <si>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</si>
  <si>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</si>
  <si>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</si>
  <si>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</si>
  <si>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</si>
  <si>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</si>
  <si>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</si>
  <si>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</si>
  <si>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</si>
  <si>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</si>
  <si>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</si>
  <si>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</si>
  <si>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</si>
  <si>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</si>
  <si>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</si>
  <si>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</si>
  <si>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</si>
  <si>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</si>
  <si>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</si>
  <si>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</si>
  <si>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</si>
  <si>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</si>
  <si>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</si>
  <si>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</si>
  <si>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</si>
  <si>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</si>
  <si>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</si>
  <si>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</si>
  <si>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</si>
  <si>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</si>
  <si>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</si>
  <si>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</si>
  <si>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</si>
  <si>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</si>
  <si>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</si>
  <si>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</si>
  <si>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</si>
  <si>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</si>
  <si>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</si>
  <si>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</si>
  <si>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</si>
  <si>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</si>
  <si>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</si>
  <si>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</si>
  <si>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</si>
  <si>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</si>
  <si>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</si>
  <si>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</si>
  <si>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</si>
  <si>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</si>
  <si>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</si>
  <si>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</si>
  <si>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</si>
  <si>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</si>
  <si>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</si>
  <si>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</si>
  <si>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</si>
  <si>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</si>
  <si>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</si>
  <si>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</si>
  <si>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</si>
  <si>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</si>
  <si>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</si>
  <si>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</si>
  <si>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</si>
  <si>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</si>
  <si>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</si>
  <si>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</si>
  <si>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</si>
  <si>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</si>
  <si>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</si>
  <si>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</si>
  <si>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</si>
  <si>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</si>
  <si>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</si>
  <si>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</si>
  <si>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</si>
  <si>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</si>
  <si>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</si>
  <si>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</si>
  <si>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</si>
  <si>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</si>
  <si>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</si>
  <si>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</si>
  <si>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</si>
  <si>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</si>
  <si>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</si>
  <si>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</si>
  <si>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</si>
  <si>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</si>
  <si>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</si>
  <si>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</si>
  <si>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</si>
  <si>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</si>
  <si>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</si>
  <si>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</si>
  <si>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</si>
  <si>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</si>
  <si>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</si>
  <si>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</si>
  <si>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</si>
  <si>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</si>
  <si>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</si>
  <si>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</si>
  <si>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</si>
  <si>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</si>
  <si>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</si>
  <si>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</si>
  <si>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</si>
  <si>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</si>
  <si>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</si>
  <si>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</si>
  <si>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</si>
  <si>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</si>
  <si>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</si>
  <si>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</si>
  <si>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</si>
  <si>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</si>
  <si>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</si>
  <si>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</si>
  <si>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</si>
  <si>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</si>
  <si>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</si>
  <si>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</si>
  <si>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</si>
  <si>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</si>
  <si>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</si>
  <si>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</si>
  <si>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</si>
  <si>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</si>
  <si>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</si>
  <si>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</si>
  <si>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</si>
  <si>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</si>
  <si>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</si>
  <si>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</si>
  <si>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</si>
  <si>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</si>
  <si>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</si>
  <si>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</si>
  <si>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</si>
  <si>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</si>
  <si>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</si>
  <si>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</si>
  <si>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</si>
  <si>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</si>
  <si>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</si>
  <si>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</si>
  <si>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</si>
  <si>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</si>
  <si>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</si>
  <si>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</si>
  <si>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</si>
  <si>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</si>
  <si>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</si>
  <si>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</si>
  <si>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</si>
  <si>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</si>
  <si>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</si>
  <si>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</si>
  <si>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</si>
  <si>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</si>
  <si>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</si>
  <si>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</si>
  <si>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</si>
  <si>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</si>
  <si>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</si>
  <si>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</si>
  <si>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</si>
  <si>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</si>
  <si>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</si>
  <si>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</si>
  <si>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</si>
  <si>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</si>
  <si>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</si>
  <si>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</si>
  <si>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</si>
  <si>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</si>
  <si>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</si>
  <si>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</si>
  <si>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</si>
  <si>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</si>
  <si>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</si>
  <si>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</si>
  <si>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</si>
  <si>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</si>
  <si>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</si>
  <si>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</si>
  <si>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</si>
  <si>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</si>
  <si>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</si>
  <si>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</si>
  <si>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</si>
  <si>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</si>
  <si>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</si>
  <si>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</si>
  <si>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</si>
  <si>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</si>
  <si>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</si>
  <si>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</si>
  <si>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</si>
  <si>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</si>
  <si>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</si>
  <si>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</si>
  <si>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</si>
  <si>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</si>
  <si>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</si>
  <si>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</si>
  <si>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</si>
  <si>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</si>
  <si>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</si>
  <si>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</si>
  <si>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</si>
  <si>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</si>
  <si>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</si>
  <si>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</si>
  <si>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</si>
  <si>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</si>
  <si>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</si>
  <si>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</si>
  <si>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</si>
  <si>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</si>
  <si>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</si>
  <si>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</si>
  <si>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</si>
  <si>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</si>
  <si>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</si>
  <si>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</si>
  <si>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</si>
  <si>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</si>
  <si>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</si>
  <si>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</si>
  <si>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</si>
  <si>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</si>
  <si>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</si>
  <si>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</si>
  <si>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</si>
  <si>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</si>
  <si>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</si>
  <si>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</si>
  <si>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</si>
  <si>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</si>
  <si>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</si>
  <si>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</si>
  <si>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</si>
  <si>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</si>
  <si>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</si>
  <si>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</si>
  <si>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</si>
  <si>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</si>
  <si>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</si>
  <si>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</si>
  <si>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</si>
  <si>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</si>
  <si>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</si>
  <si>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</si>
  <si>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</si>
  <si>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</si>
  <si>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</si>
  <si>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</si>
  <si>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</si>
  <si>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</si>
  <si>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</si>
  <si>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</si>
  <si>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</si>
  <si>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</si>
  <si>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</si>
  <si>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</si>
  <si>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</si>
  <si>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</si>
  <si>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</si>
  <si>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</si>
  <si>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</si>
  <si>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</si>
  <si>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</si>
  <si>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</si>
  <si>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</si>
  <si>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</si>
  <si>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</si>
  <si>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</si>
  <si>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</si>
  <si>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</si>
  <si>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</si>
  <si>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</si>
  <si>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</si>
  <si>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</si>
  <si>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</si>
  <si>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</si>
  <si>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</si>
  <si>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</si>
  <si>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</si>
  <si>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</si>
  <si>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</si>
  <si>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</si>
  <si>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</si>
  <si>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</si>
  <si>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</si>
  <si>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</si>
  <si>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</si>
  <si>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</si>
  <si>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</si>
  <si>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</si>
  <si>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</si>
  <si>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</si>
  <si>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</si>
  <si>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</si>
  <si>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</si>
  <si>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</si>
  <si>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</si>
  <si>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</si>
  <si>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</si>
  <si>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</si>
  <si>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</si>
  <si>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</si>
  <si>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</si>
  <si>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</si>
  <si>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</si>
  <si>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</si>
  <si>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</si>
  <si>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</si>
  <si>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</si>
  <si>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</si>
  <si>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</si>
  <si>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</si>
  <si>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</si>
  <si>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</si>
  <si>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</si>
  <si>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</si>
  <si>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</si>
  <si>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</si>
  <si>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</si>
  <si>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</si>
  <si>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</si>
  <si>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</si>
  <si>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</si>
  <si>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</si>
  <si>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</si>
  <si>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</si>
  <si>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</si>
  <si>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</si>
  <si>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</si>
  <si>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</si>
  <si>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</si>
  <si>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</si>
  <si>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</si>
  <si>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</si>
  <si>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</si>
  <si>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</si>
  <si>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</si>
  <si>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</si>
  <si>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</si>
  <si>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</si>
  <si>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</si>
  <si>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</si>
  <si>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</si>
  <si>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</si>
  <si>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</si>
  <si>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</si>
  <si>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</si>
  <si>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</si>
  <si>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</si>
  <si>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</si>
  <si>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</si>
  <si>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</si>
  <si>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</si>
  <si>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</si>
  <si>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</si>
  <si>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</si>
  <si>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</si>
  <si>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</si>
  <si>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</si>
  <si>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</si>
  <si>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</si>
  <si>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</si>
  <si>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</si>
  <si>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</si>
  <si>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</si>
  <si>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</si>
  <si>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</si>
  <si>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</si>
  <si>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</si>
  <si>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</si>
  <si>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</si>
  <si>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</si>
  <si>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</si>
  <si>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</si>
  <si>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</si>
  <si>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</si>
  <si>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</si>
  <si>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</si>
  <si>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</si>
  <si>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</si>
  <si>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</si>
  <si>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</si>
  <si>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</si>
  <si>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</si>
  <si>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</si>
  <si>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</si>
  <si>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</si>
  <si>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</si>
  <si>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</si>
  <si>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</si>
  <si>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</si>
  <si>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</si>
  <si>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</si>
  <si>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</si>
  <si>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</si>
  <si>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</si>
  <si>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</si>
  <si>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</si>
  <si>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</si>
  <si>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</si>
  <si>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</si>
  <si>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</si>
  <si>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</si>
  <si>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</si>
  <si>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</si>
  <si>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</si>
  <si>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</si>
  <si>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</si>
  <si>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</si>
  <si>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</si>
  <si>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</si>
  <si>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</si>
  <si>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</si>
  <si>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</si>
  <si>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</si>
  <si>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</si>
  <si>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</si>
  <si>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</si>
  <si>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</si>
  <si>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</si>
  <si>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</si>
  <si>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</si>
  <si>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</si>
  <si>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</si>
  <si>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</si>
  <si>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</si>
  <si>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</si>
  <si>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</si>
  <si>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</si>
  <si>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</si>
  <si>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</si>
  <si>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</si>
  <si>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</si>
  <si>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</si>
  <si>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</si>
  <si>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</si>
  <si>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</si>
  <si>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</si>
  <si>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</si>
  <si>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</si>
  <si>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</si>
  <si>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</si>
  <si>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</si>
  <si>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</si>
  <si>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</si>
  <si>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</si>
  <si>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</si>
  <si>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</si>
  <si>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</si>
  <si>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</si>
  <si>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</si>
  <si>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</si>
  <si>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</si>
  <si>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</si>
  <si>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</si>
  <si>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</si>
  <si>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</si>
  <si>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</si>
  <si>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</si>
  <si>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</si>
  <si>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</si>
  <si>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</si>
  <si>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</si>
  <si>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</si>
  <si>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</si>
  <si>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</si>
  <si>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</si>
  <si>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</si>
  <si>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</si>
  <si>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</si>
  <si>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</si>
  <si>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</si>
  <si>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</si>
  <si>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</si>
  <si>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</si>
  <si>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</si>
  <si>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</si>
  <si>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</si>
  <si>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</si>
  <si>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</si>
  <si>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</si>
  <si>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</si>
  <si>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</si>
  <si>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</si>
  <si>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</si>
  <si>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</si>
  <si>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</si>
  <si>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</si>
  <si>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</si>
  <si>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</si>
  <si>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</si>
  <si>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</si>
  <si>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</si>
  <si>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</si>
  <si>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</si>
  <si>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</si>
  <si>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</si>
  <si>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</si>
  <si>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</si>
  <si>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</si>
  <si>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</si>
  <si>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</si>
  <si>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</si>
  <si>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</si>
  <si>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</si>
  <si>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</si>
  <si>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</si>
  <si>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</si>
  <si>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</si>
  <si>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</si>
  <si>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</si>
  <si>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</si>
  <si>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</si>
  <si>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</si>
  <si>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</si>
  <si>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</si>
  <si>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</si>
  <si>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</si>
  <si>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</si>
  <si>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</si>
  <si>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</si>
  <si>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</si>
  <si>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</si>
  <si>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</si>
  <si>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</si>
  <si>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</si>
  <si>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</si>
  <si>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</si>
  <si>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</si>
  <si>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</si>
  <si>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</si>
  <si>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</si>
  <si>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</si>
  <si>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</si>
  <si>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</si>
  <si>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</si>
  <si>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</si>
  <si>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</si>
  <si>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</si>
  <si>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</si>
  <si>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</si>
  <si>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</si>
  <si>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</si>
  <si>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</si>
  <si>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</si>
  <si>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</si>
  <si>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</si>
  <si>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</si>
  <si>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</si>
  <si>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</si>
  <si>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</si>
  <si>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</si>
  <si>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</si>
  <si>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</si>
  <si>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</si>
  <si>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</si>
  <si>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</si>
  <si>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</si>
  <si>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</si>
  <si>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</si>
  <si>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</si>
  <si>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</si>
  <si>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</si>
  <si>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</si>
  <si>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</si>
  <si>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</si>
  <si>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</si>
  <si>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</si>
  <si>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</si>
  <si>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</si>
  <si>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</si>
  <si>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</si>
  <si>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</si>
  <si>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</si>
  <si>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</si>
  <si>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</si>
  <si>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</si>
  <si>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</si>
  <si>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</si>
  <si>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</si>
  <si>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</si>
  <si>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</si>
  <si>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</si>
  <si>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</si>
  <si>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</si>
  <si>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</si>
  <si>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</si>
  <si>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</si>
  <si>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</si>
  <si>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</si>
  <si>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</si>
  <si>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</si>
  <si>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</si>
  <si>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</si>
  <si>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</si>
  <si>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</si>
  <si>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</si>
  <si>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</si>
  <si>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</si>
  <si>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</si>
  <si>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</si>
  <si>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</si>
  <si>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</si>
  <si>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</si>
  <si>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</si>
  <si>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</si>
  <si>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</si>
  <si>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</si>
  <si>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</si>
  <si>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</si>
  <si>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</si>
  <si>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</si>
  <si>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</si>
  <si>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</si>
  <si>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</si>
  <si>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</si>
  <si>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</si>
  <si>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</si>
  <si>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</si>
  <si>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</si>
  <si>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</si>
  <si>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</si>
  <si>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</si>
  <si>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</si>
  <si>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</si>
  <si>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</si>
  <si>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</si>
  <si>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</si>
  <si>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</si>
  <si>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</si>
  <si>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</si>
  <si>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</si>
  <si>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</si>
  <si>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</si>
  <si>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</si>
  <si>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</si>
  <si>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</si>
  <si>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</si>
  <si>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</si>
  <si>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</si>
  <si>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</si>
  <si>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</si>
  <si>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</si>
  <si>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</si>
  <si>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</si>
  <si>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</si>
  <si>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</si>
  <si>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</si>
  <si>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</si>
  <si>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</si>
  <si>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</si>
  <si>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</si>
  <si>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</si>
  <si>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</si>
  <si>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</si>
  <si>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</si>
  <si>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</si>
  <si>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</si>
  <si>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</si>
  <si>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</si>
  <si>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</si>
  <si>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</si>
  <si>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</si>
  <si>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</si>
  <si>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</si>
  <si>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</si>
  <si>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</si>
  <si>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</si>
  <si>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</si>
  <si>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</si>
  <si>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</si>
  <si>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</si>
  <si>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</si>
  <si>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</si>
  <si>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</si>
  <si>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</si>
  <si>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</si>
  <si>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</si>
  <si>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</si>
  <si>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</si>
  <si>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</si>
  <si>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</si>
  <si>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</si>
  <si>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</si>
  <si>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</si>
  <si>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</si>
  <si>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</si>
  <si>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</si>
  <si>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</si>
  <si>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</si>
  <si>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</si>
  <si>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</si>
  <si>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</si>
  <si>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</si>
  <si>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</si>
  <si>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</si>
  <si>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</si>
  <si>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</si>
  <si>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</si>
  <si>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</si>
  <si>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</si>
  <si>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</si>
  <si>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</si>
  <si>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</si>
  <si>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</si>
  <si>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</si>
  <si>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</si>
  <si>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</si>
  <si>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</si>
  <si>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</si>
  <si>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</si>
  <si>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</si>
  <si>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</si>
  <si>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</si>
  <si>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</si>
  <si>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</si>
  <si>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</si>
  <si>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</si>
  <si>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</si>
  <si>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</si>
  <si>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</si>
  <si>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</si>
  <si>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</si>
  <si>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</si>
  <si>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</si>
  <si>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</si>
  <si>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</si>
  <si>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</si>
  <si>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</si>
  <si>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</si>
  <si>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</si>
  <si>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</si>
  <si>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</si>
  <si>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</si>
  <si>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</si>
  <si>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</si>
  <si>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</si>
  <si>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</si>
  <si>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</si>
  <si>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</si>
  <si>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</si>
  <si>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</si>
  <si>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</si>
  <si>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</si>
  <si>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</si>
  <si>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</si>
  <si>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</si>
  <si>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</si>
  <si>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</si>
  <si>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</si>
  <si>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</si>
  <si>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</si>
  <si>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</si>
  <si>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</si>
  <si>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</si>
  <si>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</si>
  <si>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</si>
  <si>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</si>
  <si>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</si>
  <si>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</si>
  <si>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</si>
  <si>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</si>
  <si>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</si>
  <si>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</si>
  <si>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</si>
  <si>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</si>
  <si>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</si>
  <si>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</si>
  <si>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</si>
  <si>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</si>
  <si>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</si>
  <si>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</si>
  <si>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</si>
  <si>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</si>
  <si>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</si>
  <si>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</si>
  <si>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</si>
  <si>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</si>
  <si>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</si>
  <si>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</si>
  <si>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</si>
  <si>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</si>
  <si>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</si>
  <si>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</si>
  <si>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</si>
  <si>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</si>
  <si>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</si>
  <si>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</si>
  <si>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</si>
  <si>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</si>
  <si>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</si>
  <si>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</si>
  <si>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</si>
  <si>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</si>
  <si>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</si>
  <si>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</si>
  <si>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</si>
  <si>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</si>
  <si>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</si>
  <si>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</si>
  <si>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</si>
  <si>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</si>
  <si>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</si>
  <si>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</si>
  <si>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</si>
  <si>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</si>
  <si>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</si>
  <si>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</si>
  <si>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</si>
  <si>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</si>
  <si>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</si>
  <si>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</si>
  <si>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</si>
  <si>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</si>
  <si>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</si>
  <si>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</si>
  <si>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</si>
  <si>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</si>
  <si>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</si>
  <si>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</si>
  <si>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</si>
  <si>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</si>
  <si>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</si>
  <si>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</si>
  <si>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</si>
  <si>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</si>
  <si>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</si>
  <si>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</si>
  <si>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</si>
  <si>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</si>
  <si>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</si>
  <si>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</si>
  <si>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</si>
  <si>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</si>
  <si>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</si>
  <si>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</si>
  <si>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</si>
  <si>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</si>
  <si>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</si>
  <si>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</si>
  <si>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</si>
  <si>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</si>
  <si>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</si>
  <si>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</si>
  <si>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</si>
  <si>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</si>
  <si>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</si>
  <si>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</si>
  <si>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</si>
  <si>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</si>
  <si>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</si>
  <si>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</si>
  <si>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</si>
  <si>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</si>
  <si>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</si>
  <si>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</si>
  <si>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</si>
  <si>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</si>
  <si>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</si>
  <si>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</si>
  <si>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</si>
  <si>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</si>
  <si>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</si>
  <si>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</si>
  <si>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</si>
  <si>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</si>
  <si>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</si>
  <si>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</si>
  <si>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</si>
  <si>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</si>
  <si>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</si>
  <si>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</si>
  <si>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</si>
  <si>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</si>
  <si>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</si>
  <si>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</si>
  <si>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</si>
  <si>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</si>
  <si>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</si>
  <si>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</si>
  <si>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</si>
  <si>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</si>
  <si>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</si>
  <si>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</si>
  <si>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</si>
  <si>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</si>
  <si>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</si>
  <si>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</si>
  <si>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</si>
  <si>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</si>
  <si>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</si>
  <si>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</si>
  <si>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</si>
  <si>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</si>
  <si>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</si>
  <si>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</si>
  <si>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</si>
  <si>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</si>
  <si>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</si>
  <si>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</si>
  <si>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</si>
  <si>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</si>
  <si>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</si>
  <si>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</si>
  <si>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</si>
  <si>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</si>
  <si>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</si>
  <si>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</si>
  <si>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</si>
  <si>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</si>
  <si>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</si>
  <si>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</si>
  <si>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</si>
  <si>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</si>
  <si>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</si>
  <si>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</si>
  <si>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</si>
  <si>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</si>
  <si>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</si>
  <si>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</si>
  <si>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</si>
  <si>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</si>
  <si>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</si>
  <si>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</si>
  <si>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</si>
  <si>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</si>
  <si>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</si>
  <si>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</si>
  <si>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</si>
  <si>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</si>
  <si>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</si>
  <si>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</si>
  <si>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</si>
  <si>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</si>
  <si>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</si>
  <si>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</si>
  <si>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</si>
  <si>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</si>
  <si>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</si>
  <si>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</si>
  <si>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</si>
  <si>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</si>
  <si>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</si>
  <si>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</si>
  <si>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</si>
  <si>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</si>
  <si>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</si>
  <si>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</si>
  <si>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</si>
  <si>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</si>
  <si>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</si>
  <si>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</si>
  <si>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</si>
  <si>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</si>
  <si>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</si>
  <si>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</si>
  <si>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</si>
  <si>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</si>
  <si>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</si>
  <si>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</si>
  <si>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</si>
  <si>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</si>
  <si>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</si>
  <si>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</si>
  <si>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</si>
  <si>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</si>
  <si>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</si>
  <si>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</si>
  <si>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</si>
  <si>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</si>
  <si>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</si>
  <si>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</si>
  <si>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</si>
  <si>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</si>
  <si>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</si>
  <si>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</si>
  <si>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</si>
  <si>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</si>
  <si>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</si>
  <si>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</si>
  <si>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</si>
  <si>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</si>
  <si>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</si>
  <si>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</si>
  <si>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</si>
  <si>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</si>
  <si>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</si>
  <si>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</si>
  <si>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</si>
  <si>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</si>
  <si>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</si>
  <si>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</si>
  <si>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</si>
  <si>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</si>
  <si>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</si>
  <si>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</si>
  <si>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</si>
  <si>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</si>
  <si>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</si>
  <si>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</si>
  <si>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</si>
  <si>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</si>
  <si>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</si>
  <si>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</si>
  <si>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</si>
  <si>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</si>
  <si>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</si>
  <si>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</si>
  <si>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</si>
  <si>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</si>
  <si>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</si>
  <si>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</si>
  <si>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</si>
  <si>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</si>
  <si>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</si>
  <si>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</si>
  <si>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</si>
  <si>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</si>
  <si>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</si>
  <si>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</si>
  <si>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</si>
  <si>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</si>
  <si>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</si>
  <si>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</si>
  <si>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</si>
  <si>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</si>
  <si>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</si>
  <si>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</si>
  <si>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</si>
  <si>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</si>
  <si>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</si>
  <si>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</si>
  <si>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</si>
  <si>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</si>
  <si>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</si>
  <si>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</si>
  <si>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</si>
  <si>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</si>
  <si>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</si>
  <si>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</si>
  <si>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</si>
  <si>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</si>
  <si>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</si>
  <si>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</si>
  <si>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</si>
  <si>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</si>
  <si>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</si>
  <si>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</si>
  <si>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</si>
  <si>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</si>
  <si>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</si>
  <si>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</si>
  <si>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</si>
  <si>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</si>
  <si>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</si>
  <si>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</si>
  <si>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</si>
  <si>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</si>
  <si>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</si>
  <si>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</si>
  <si>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</si>
  <si>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</si>
  <si>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</si>
  <si>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</si>
  <si>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</si>
  <si>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</si>
  <si>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</si>
  <si>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</si>
  <si>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</si>
  <si>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</si>
  <si>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</si>
  <si>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</si>
  <si>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</si>
  <si>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</si>
  <si>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</si>
  <si>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</si>
  <si>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</si>
  <si>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</si>
  <si>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</si>
  <si>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</si>
  <si>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</si>
  <si>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</si>
  <si>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</si>
  <si>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</si>
  <si>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</si>
  <si>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</si>
  <si>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</si>
  <si>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</si>
  <si>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</si>
  <si>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</si>
  <si>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</si>
  <si>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</si>
  <si>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</si>
  <si>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</si>
  <si>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</si>
  <si>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</si>
  <si>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</si>
  <si>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</si>
  <si>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</si>
  <si>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</si>
  <si>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</si>
  <si>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</si>
  <si>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</si>
  <si>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</si>
  <si>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</si>
  <si>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</si>
  <si>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</si>
  <si>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</si>
  <si>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</si>
  <si>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</si>
  <si>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</si>
  <si>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</si>
  <si>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</si>
  <si>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</si>
  <si>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</si>
  <si>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</si>
  <si>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</si>
  <si>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</si>
  <si>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</si>
  <si>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</si>
  <si>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</si>
  <si>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</si>
  <si>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</si>
  <si>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</si>
  <si>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</si>
  <si>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</si>
  <si>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</si>
  <si>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</si>
  <si>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</si>
  <si>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</si>
  <si>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</si>
  <si>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</si>
  <si>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</si>
  <si>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</si>
  <si>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</si>
  <si>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</si>
  <si>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</si>
  <si>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</si>
  <si>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</si>
  <si>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</si>
  <si>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</si>
  <si>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</si>
  <si>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</si>
  <si>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</si>
  <si>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</si>
  <si>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</si>
  <si>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</si>
  <si>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</si>
  <si>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</si>
  <si>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</si>
  <si>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</si>
  <si>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</si>
  <si>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</si>
  <si>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</si>
  <si>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</si>
  <si>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</si>
  <si>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</si>
  <si>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</si>
  <si>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</si>
  <si>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</si>
  <si>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</si>
  <si>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</si>
  <si>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</si>
  <si>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</si>
  <si>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</si>
  <si>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</si>
  <si>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</si>
  <si>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</si>
  <si>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</si>
  <si>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</si>
  <si>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</si>
  <si>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</si>
  <si>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</si>
  <si>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</si>
  <si>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</si>
  <si>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</si>
  <si>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</si>
  <si>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</si>
  <si>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</si>
  <si>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</si>
  <si>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</si>
  <si>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</si>
  <si>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</si>
  <si>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</si>
  <si>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</si>
  <si>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</si>
  <si>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</si>
  <si>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</si>
  <si>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</si>
  <si>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</si>
  <si>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</si>
  <si>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</si>
  <si>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</si>
  <si>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</si>
  <si>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</si>
  <si>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</si>
  <si>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</si>
  <si>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</si>
  <si>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</si>
  <si>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</si>
  <si>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</si>
  <si>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</si>
  <si>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</si>
  <si>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</si>
  <si>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</si>
  <si>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</si>
  <si>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</si>
  <si>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</si>
  <si>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</si>
  <si>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</si>
  <si>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</si>
  <si>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</si>
  <si>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</si>
  <si>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</si>
  <si>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</si>
  <si>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</si>
  <si>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</si>
  <si>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</si>
  <si>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</si>
  <si>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</si>
  <si>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</si>
  <si>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</si>
  <si>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</si>
  <si>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</si>
  <si>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</si>
  <si>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</si>
  <si>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</si>
  <si>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</si>
  <si>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</si>
  <si>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</si>
  <si>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</si>
  <si>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</si>
  <si>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</si>
  <si>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</si>
  <si>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</si>
  <si>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</si>
  <si>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</si>
  <si>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</si>
  <si>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</si>
  <si>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</si>
  <si>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</si>
  <si>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</si>
  <si>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</si>
  <si>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</si>
  <si>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</si>
  <si>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</si>
  <si>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</si>
  <si>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</si>
  <si>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</si>
  <si>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</si>
  <si>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</si>
  <si>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</si>
  <si>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</si>
  <si>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</si>
  <si>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</si>
  <si>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</si>
  <si>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</si>
  <si>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</si>
  <si>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</si>
  <si>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</si>
  <si>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</si>
  <si>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</si>
  <si>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</si>
  <si>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</si>
  <si>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</si>
  <si>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</si>
  <si>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</si>
  <si>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</si>
  <si>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</si>
  <si>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</si>
  <si>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</si>
  <si>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</si>
  <si>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</si>
  <si>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</si>
  <si>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</si>
  <si>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</si>
  <si>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</si>
  <si>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</si>
  <si>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</si>
  <si>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</si>
  <si>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</si>
  <si>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</si>
  <si>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</si>
  <si>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</si>
  <si>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</si>
  <si>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</si>
  <si>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</si>
  <si>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</si>
  <si>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</si>
  <si>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</si>
  <si>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</si>
  <si>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</si>
  <si>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</si>
  <si>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</si>
  <si>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</si>
  <si>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</si>
  <si>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</si>
  <si>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</si>
  <si>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</si>
  <si>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</si>
  <si>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</si>
  <si>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</si>
  <si>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</si>
  <si>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</si>
  <si>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</si>
  <si>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</si>
  <si>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</si>
  <si>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</si>
  <si>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</si>
  <si>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</si>
  <si>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</si>
  <si>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</si>
  <si>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</si>
  <si>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</si>
  <si>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</si>
  <si>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</si>
  <si>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</si>
  <si>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</si>
  <si>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</si>
  <si>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</si>
  <si>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</si>
  <si>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</si>
  <si>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</si>
  <si>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</si>
  <si>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</si>
  <si>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</si>
  <si>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</si>
  <si>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</si>
  <si>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</si>
  <si>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</si>
  <si>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</si>
  <si>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</si>
  <si>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</si>
  <si>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</si>
  <si>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</si>
  <si>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</si>
  <si>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</si>
  <si>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</si>
  <si>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</si>
  <si>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</si>
  <si>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</si>
  <si>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</si>
  <si>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</si>
  <si>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</si>
  <si>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</si>
  <si>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</si>
  <si>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</si>
  <si>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</si>
  <si>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</si>
  <si>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</si>
  <si>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</si>
  <si>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</si>
  <si>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</si>
  <si>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</si>
  <si>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</si>
  <si>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</si>
  <si>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</si>
  <si>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</si>
  <si>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</si>
  <si>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</si>
  <si>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</si>
  <si>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</si>
  <si>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</si>
  <si>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</si>
  <si>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</si>
  <si>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</si>
  <si>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</si>
  <si>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</si>
  <si>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</si>
  <si>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</si>
  <si>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</si>
  <si>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</si>
  <si>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</si>
  <si>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</si>
  <si>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</si>
  <si>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</si>
  <si>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</si>
  <si>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</si>
  <si>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</si>
  <si>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</si>
  <si>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</si>
  <si>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</si>
  <si>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</si>
  <si>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</si>
  <si>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</si>
  <si>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</si>
  <si>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</si>
  <si>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</si>
  <si>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</si>
  <si>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</si>
  <si>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</si>
  <si>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</si>
  <si>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</si>
  <si>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</si>
  <si>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</si>
  <si>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</si>
  <si>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</si>
  <si>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</si>
  <si>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</si>
  <si>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</si>
  <si>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</si>
  <si>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</si>
  <si>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</si>
  <si>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</si>
  <si>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</si>
  <si>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</si>
  <si>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</si>
  <si>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</si>
  <si>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</si>
  <si>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</si>
  <si>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</si>
  <si>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</si>
  <si>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</si>
  <si>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</si>
  <si>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</si>
  <si>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</si>
  <si>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</si>
  <si>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</si>
  <si>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</si>
  <si>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</si>
  <si>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</si>
  <si>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</si>
  <si>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</si>
  <si>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</si>
  <si>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</si>
  <si>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</si>
  <si>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</si>
  <si>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</si>
  <si>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</si>
  <si>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</si>
  <si>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</si>
  <si>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</si>
  <si>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</si>
  <si>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</si>
  <si>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</si>
  <si>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</si>
  <si>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</si>
  <si>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</si>
  <si>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</si>
  <si>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</si>
  <si>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</si>
  <si>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</si>
  <si>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</si>
  <si>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</si>
  <si>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</si>
  <si>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</si>
  <si>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</si>
  <si>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</si>
  <si>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</si>
  <si>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</si>
  <si>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</si>
  <si>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</si>
  <si>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</si>
  <si>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</si>
  <si>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</si>
  <si>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</si>
  <si>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</si>
  <si>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</si>
  <si>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</si>
  <si>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</si>
  <si>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</si>
  <si>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</si>
  <si>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</si>
  <si>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</si>
  <si>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</si>
  <si>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</si>
  <si>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</si>
  <si>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</si>
  <si>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</si>
  <si>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</si>
  <si>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</si>
  <si>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</si>
  <si>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</si>
  <si>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</si>
  <si>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</si>
  <si>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</si>
  <si>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</si>
  <si>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</si>
  <si>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</si>
  <si>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</si>
  <si>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</si>
  <si>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</si>
  <si>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</si>
  <si>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</si>
  <si>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</si>
  <si>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</si>
  <si>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</si>
  <si>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</si>
  <si>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</si>
  <si>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</si>
  <si>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</si>
  <si>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</si>
  <si>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</si>
  <si>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</si>
  <si>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</si>
  <si>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</si>
  <si>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</si>
  <si>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</si>
  <si>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</si>
  <si>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</si>
  <si>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</si>
  <si>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</si>
  <si>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</si>
  <si>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</si>
  <si>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</si>
  <si>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</si>
  <si>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</si>
  <si>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</si>
  <si>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</si>
  <si>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</si>
  <si>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</si>
  <si>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</si>
  <si>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</si>
  <si>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</si>
  <si>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</si>
  <si>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</si>
  <si>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</si>
  <si>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</si>
  <si>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</si>
  <si>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</si>
  <si>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</si>
  <si>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</si>
  <si>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</si>
  <si>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</si>
  <si>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</si>
  <si>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</si>
  <si>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</si>
  <si>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</si>
  <si>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</si>
  <si>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</si>
  <si>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</si>
  <si>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</si>
  <si>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</si>
  <si>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</si>
  <si>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</si>
  <si>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</si>
  <si>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</si>
  <si>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</si>
  <si>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</si>
  <si>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</si>
  <si>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</si>
  <si>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</si>
  <si>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</si>
  <si>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</si>
  <si>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</si>
  <si>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</si>
  <si>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</si>
  <si>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</si>
  <si>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</si>
  <si>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</si>
  <si>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</si>
  <si>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</si>
  <si>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</si>
  <si>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</si>
  <si>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</si>
  <si>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</si>
  <si>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</si>
  <si>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</si>
  <si>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</si>
  <si>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</si>
  <si>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</si>
  <si>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</si>
  <si>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</si>
  <si>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</si>
  <si>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</si>
  <si>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</si>
  <si>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</si>
  <si>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</si>
  <si>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</si>
  <si>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</si>
  <si>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</si>
  <si>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</si>
  <si>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</si>
  <si>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</si>
  <si>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</si>
  <si>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</si>
  <si>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</si>
  <si>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</si>
  <si>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</si>
  <si>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</si>
  <si>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</si>
  <si>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</si>
  <si>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</si>
  <si>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</si>
  <si>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</si>
  <si>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</si>
  <si>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</si>
  <si>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</si>
  <si>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</si>
  <si>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</si>
  <si>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</si>
  <si>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</si>
  <si>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</si>
  <si>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</si>
  <si>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</si>
  <si>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</si>
  <si>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</si>
  <si>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</si>
  <si>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</si>
  <si>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</si>
  <si>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</si>
  <si>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</si>
  <si>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</si>
  <si>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</si>
  <si>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</si>
  <si>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</si>
  <si>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</si>
  <si>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</si>
  <si>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</si>
  <si>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</si>
  <si>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</si>
  <si>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</si>
  <si>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</si>
  <si>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</si>
  <si>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</si>
  <si>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</si>
  <si>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</si>
  <si>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</si>
  <si>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</si>
  <si>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</si>
  <si>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</si>
  <si>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</si>
  <si>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</si>
  <si>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</si>
  <si>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</si>
  <si>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</si>
  <si>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</si>
  <si>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</si>
  <si>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</si>
  <si>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</si>
  <si>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</si>
  <si>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</si>
  <si>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</si>
  <si>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</si>
  <si>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</si>
  <si>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</si>
  <si>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</si>
  <si>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</si>
  <si>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</si>
  <si>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</si>
  <si>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</si>
  <si>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</si>
  <si>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</si>
  <si>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</si>
  <si>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</si>
  <si>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</si>
  <si>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</si>
  <si>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</si>
  <si>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</si>
  <si>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</si>
  <si>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</si>
  <si>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</si>
  <si>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</si>
  <si>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</si>
  <si>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</si>
  <si>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</si>
  <si>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</si>
  <si>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</si>
  <si>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</si>
  <si>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</si>
  <si>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</si>
  <si>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</si>
  <si>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</si>
  <si>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</si>
  <si>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</si>
  <si>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</si>
  <si>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</si>
  <si>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</si>
  <si>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</si>
  <si>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</si>
  <si>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</si>
  <si>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</si>
  <si>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</si>
  <si>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</si>
  <si>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</si>
  <si>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</si>
  <si>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</si>
  <si>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</si>
  <si>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</si>
  <si>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</si>
  <si>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</si>
  <si>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</si>
  <si>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</si>
  <si>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</si>
  <si>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</si>
  <si>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</si>
  <si>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</si>
  <si>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</si>
  <si>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</si>
  <si>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</si>
  <si>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</si>
  <si>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</si>
  <si>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</si>
  <si>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</si>
  <si>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</si>
  <si>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</si>
  <si>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</si>
  <si>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</si>
  <si>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</si>
  <si>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</si>
  <si>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</si>
  <si>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</si>
  <si>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</si>
  <si>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</si>
  <si>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</si>
  <si>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</si>
  <si>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</si>
  <si>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</si>
  <si>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</si>
  <si>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</si>
  <si>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</si>
  <si>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</si>
  <si>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</si>
  <si>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</si>
  <si>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</si>
  <si>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</si>
  <si>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</si>
  <si>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</si>
  <si>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</si>
  <si>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</si>
  <si>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</si>
  <si>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</si>
  <si>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</si>
  <si>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</si>
  <si>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</si>
  <si>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</si>
  <si>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</si>
  <si>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</si>
  <si>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</si>
  <si>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</si>
  <si>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</si>
  <si>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</si>
  <si>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</si>
  <si>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</si>
  <si>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</si>
  <si>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</si>
  <si>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</si>
  <si>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</si>
  <si>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</si>
  <si>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</si>
  <si>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</si>
  <si>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</si>
  <si>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</si>
  <si>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</si>
  <si>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</si>
  <si>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</si>
  <si>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</si>
  <si>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</si>
  <si>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</si>
  <si>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</si>
  <si>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</si>
  <si>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</si>
  <si>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</si>
  <si>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</si>
  <si>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</si>
  <si>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</si>
  <si>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</si>
  <si>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</si>
  <si>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</si>
  <si>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</si>
  <si>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</si>
  <si>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</si>
  <si>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</si>
  <si>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</si>
  <si>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</si>
  <si>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</si>
  <si>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</si>
  <si>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</si>
  <si>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</si>
  <si>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</si>
  <si>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</si>
  <si>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</si>
  <si>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</si>
  <si>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</si>
  <si>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</si>
  <si>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</si>
  <si>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</si>
  <si>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</si>
  <si>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</si>
  <si>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</si>
  <si>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</si>
  <si>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</si>
  <si>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</si>
  <si>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</si>
  <si>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</si>
  <si>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</si>
  <si>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</si>
  <si>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</si>
  <si>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</si>
  <si>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</si>
  <si>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</si>
  <si>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</si>
  <si>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</si>
  <si>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</si>
  <si>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</si>
  <si>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</si>
  <si>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</si>
  <si>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</si>
  <si>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</si>
  <si>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</si>
  <si>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</si>
  <si>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</si>
  <si>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</si>
  <si>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</si>
  <si>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</si>
  <si>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</si>
  <si>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</si>
  <si>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</si>
  <si>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</si>
  <si>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</si>
  <si>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</si>
  <si>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</si>
  <si>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</si>
  <si>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</si>
  <si>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</si>
  <si>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</si>
  <si>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</si>
  <si>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</si>
  <si>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Maquina trancada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</si>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</sst>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77" activePane="bottomRight" state="frozen"/>
      <selection pane="bottomRight" activeCell="BP379" sqref="BP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>
        <v>0.90763888888888888</v>
      </c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0.21111111111111114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 t="s">
        <v>978</v>
      </c>
      <c r="BN377" s="14" t="s">
        <v>1001</v>
      </c>
      <c r="BO377" s="165" t="s">
        <v>1087</v>
      </c>
      <c r="BP377" s="16" t="s">
        <v>1969</v>
      </c>
      <c r="BQ377" s="12" t="str">
        <f>IF(AND(BR377&lt;1,BS377&lt;1),"Produção e Intervalo",IF(BR377&lt;1,"Intervalo",IF(BS377&lt;1,"Produção","Aderente")))</f>
        <v>Produção</v>
      </c>
      <c r="BR377" s="18">
        <f>IF(OR(B377="",F377=""),"*",AY377/P377)</f>
        <v>1.2666666666666668</v>
      </c>
      <c r="BS377" s="18">
        <f>IF(OR(B377="",F377=""),"*",BA377/Q377)</f>
        <v>0.63928571428571423</v>
      </c>
      <c r="BT377" s="223" t="str">
        <f t="shared" si="14"/>
        <v>PátioOperação</v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1970</v>
      </c>
      <c r="N379" s="202" t="s">
        <v>1971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1972</v>
      </c>
      <c r="X379" s="216" t="s">
        <v>965</v>
      </c>
      <c r="Y379" s="158" t="s">
        <v>959</v>
      </c>
      <c r="Z379" s="158"/>
      <c r="AA379" s="83" t="s">
        <v>1973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1974</v>
      </c>
      <c r="BK379" s="16" t="s">
        <v>1975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1976</v>
      </c>
      <c r="BK380" s="16" t="s">
        <v>1977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1978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1979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1980</v>
      </c>
      <c r="BK385" s="16" t="s">
        <v>1981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1982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1983</v>
      </c>
      <c r="BK387" s="16" t="s">
        <v>1983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1984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1985</v>
      </c>
      <c r="I388" s="173" t="s">
        <v>1986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1987</v>
      </c>
      <c r="BK388" s="16" t="s">
        <v>1988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1989</v>
      </c>
      <c r="W389" s="173" t="s">
        <v>1990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1991</v>
      </c>
      <c r="BK389" s="16" t="s">
        <v>1992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1993</v>
      </c>
      <c r="D5" s="388"/>
      <c r="E5" s="388"/>
      <c r="F5" s="388"/>
      <c r="G5" s="388"/>
      <c r="H5" s="388"/>
      <c r="I5" s="388"/>
      <c r="J5" s="389"/>
      <c r="K5" s="390" t="s">
        <v>1994</v>
      </c>
      <c r="L5" s="391"/>
      <c r="M5" s="391"/>
      <c r="N5" s="391"/>
      <c r="O5" s="392" t="s">
        <v>1995</v>
      </c>
      <c r="P5" s="393"/>
      <c r="Q5" s="394"/>
    </row>
    <row r="6" spans="1:17" s="93" customFormat="1" ht="15.75" customHeight="1">
      <c r="A6" s="87" t="s">
        <v>1996</v>
      </c>
      <c r="B6" s="94" t="s">
        <v>1997</v>
      </c>
      <c r="C6" s="95" t="s">
        <v>1172</v>
      </c>
      <c r="D6" s="96" t="s">
        <v>1173</v>
      </c>
      <c r="E6" s="95" t="s">
        <v>1998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1999</v>
      </c>
      <c r="M6" s="139" t="s">
        <v>627</v>
      </c>
      <c r="N6" s="140" t="s">
        <v>1167</v>
      </c>
      <c r="O6" s="244" t="s">
        <v>1210</v>
      </c>
      <c r="P6" s="157"/>
      <c r="Q6" s="192" t="s">
        <v>2000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2000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2001</v>
      </c>
      <c r="W1" s="400"/>
      <c r="X1" s="400"/>
      <c r="Y1" s="104"/>
    </row>
    <row r="2" spans="1:25" s="100" customFormat="1" ht="11.25" customHeight="1">
      <c r="A2" s="105" t="s">
        <v>2002</v>
      </c>
      <c r="B2" s="105" t="s">
        <v>1997</v>
      </c>
      <c r="C2" s="105" t="s">
        <v>603</v>
      </c>
      <c r="D2" s="106" t="s">
        <v>1172</v>
      </c>
      <c r="E2" s="106" t="s">
        <v>1173</v>
      </c>
      <c r="F2" s="106" t="s">
        <v>1996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2003</v>
      </c>
      <c r="U2" s="108" t="s">
        <v>1175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128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1432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700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128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777</v>
      </c>
      <c r="W23" s="112">
        <f ca="1">_xlfn.XLOOKUP(G23&amp;$W$2,BS_CONTROLE[CHAVE],BS_CONTROLE[Quantidade_11],"-")</f>
        <v>63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1432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130</v>
      </c>
      <c r="X31" s="112">
        <f ca="1">_xlfn.XLOOKUP(G31&amp;$X$2,BS_CONTROLE[CHAVE],BS_CONTROLE[Quantidade_11],"-")</f>
        <v>110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128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777</v>
      </c>
      <c r="W38" s="112">
        <f ca="1">_xlfn.XLOOKUP(G38&amp;$W$2,BS_CONTROLE[CHAVE],BS_CONTROLE[Quantidade_11],"-")</f>
        <v>63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1432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130</v>
      </c>
      <c r="X45" s="112">
        <f ca="1">_xlfn.XLOOKUP(G45&amp;$X$2,BS_CONTROLE[CHAVE],BS_CONTROLE[Quantidade_11],"-")</f>
        <v>110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777</v>
      </c>
      <c r="W49" s="112">
        <f ca="1">_xlfn.XLOOKUP(G49&amp;$W$2,BS_CONTROLE[CHAVE],BS_CONTROLE[Quantidade_11],"-")</f>
        <v>63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1432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700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777</v>
      </c>
      <c r="W63" s="112">
        <f ca="1">_xlfn.XLOOKUP(G63&amp;$W$2,BS_CONTROLE[CHAVE],BS_CONTROLE[Quantidade_11],"-")</f>
        <v>63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1432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700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1432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700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1432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700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777</v>
      </c>
      <c r="W93" s="112">
        <f ca="1">_xlfn.XLOOKUP(G93&amp;$W$2,BS_CONTROLE[CHAVE],BS_CONTROLE[Quantidade_11],"-")</f>
        <v>63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1432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128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700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128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777</v>
      </c>
      <c r="W109" s="112">
        <f ca="1">_xlfn.XLOOKUP(G109&amp;$W$2,BS_CONTROLE[CHAVE],BS_CONTROLE[Quantidade_11],"-")</f>
        <v>63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1432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700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34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128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777</v>
      </c>
      <c r="W125" s="112">
        <f ca="1">_xlfn.XLOOKUP(G125&amp;$W$2,BS_CONTROLE[CHAVE],BS_CONTROLE[Quantidade_11],"-")</f>
        <v>63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1432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700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128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777</v>
      </c>
      <c r="W137" s="112">
        <f ca="1">_xlfn.XLOOKUP(G137&amp;$W$2,BS_CONTROLE[CHAVE],BS_CONTROLE[Quantidade_11],"-")</f>
        <v>63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1432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700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777</v>
      </c>
      <c r="W150" s="112">
        <f ca="1">_xlfn.XLOOKUP(G150&amp;$W$2,BS_CONTROLE[CHAVE],BS_CONTROLE[Quantidade_11],"-")</f>
        <v>63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1432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700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10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1432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700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1432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700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130</v>
      </c>
      <c r="X172" s="112">
        <f ca="1">_xlfn.XLOOKUP(G172&amp;$X$2,BS_CONTROLE[CHAVE],BS_CONTROLE[Quantidade_11],"-")</f>
        <v>110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777</v>
      </c>
      <c r="W174" s="112">
        <f ca="1">_xlfn.XLOOKUP(G174&amp;$W$2,BS_CONTROLE[CHAVE],BS_CONTROLE[Quantidade_11],"-")</f>
        <v>63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1432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128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10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130</v>
      </c>
      <c r="X186" s="112">
        <f ca="1">_xlfn.XLOOKUP(G186&amp;$X$2,BS_CONTROLE[CHAVE],BS_CONTROLE[Quantidade_11],"-")</f>
        <v>110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128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777</v>
      </c>
      <c r="W192" s="112">
        <f ca="1">_xlfn.XLOOKUP(G192&amp;$W$2,BS_CONTROLE[CHAVE],BS_CONTROLE[Quantidade_11],"-")</f>
        <v>63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1432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700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130</v>
      </c>
      <c r="X206" s="112">
        <f ca="1">_xlfn.XLOOKUP(G206&amp;$X$2,BS_CONTROLE[CHAVE],BS_CONTROLE[Quantidade_11],"-")</f>
        <v>110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777</v>
      </c>
      <c r="W208" s="112">
        <f ca="1">_xlfn.XLOOKUP(G208&amp;$W$2,BS_CONTROLE[CHAVE],BS_CONTROLE[Quantidade_11],"-")</f>
        <v>63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1432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777</v>
      </c>
      <c r="W222" s="112">
        <f ca="1">_xlfn.XLOOKUP(G222&amp;$W$2,BS_CONTROLE[CHAVE],BS_CONTROLE[Quantidade_11],"-")</f>
        <v>63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1432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700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1432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700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10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700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1432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777</v>
      </c>
      <c r="W258" s="112">
        <f ca="1">_xlfn.XLOOKUP(G258&amp;$W$2,BS_CONTROLE[CHAVE],BS_CONTROLE[Quantidade_11],"-")</f>
        <v>63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700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130</v>
      </c>
      <c r="X266" s="112">
        <f ca="1">_xlfn.XLOOKUP(G266&amp;$X$2,BS_CONTROLE[CHAVE],BS_CONTROLE[Quantidade_11],"-")</f>
        <v>110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1432</v>
      </c>
      <c r="W268" s="112">
        <f ca="1">_xlfn.XLOOKUP(G268&amp;$W$2,BS_CONTROLE[CHAVE],BS_CONTROLE[Quantidade_11],"-")</f>
        <v>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777</v>
      </c>
      <c r="W270" s="112">
        <f ca="1">_xlfn.XLOOKUP(G270&amp;$W$2,BS_CONTROLE[CHAVE],BS_CONTROLE[Quantidade_11],"-")</f>
        <v>63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700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128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130</v>
      </c>
      <c r="X281" s="112">
        <f ca="1">_xlfn.XLOOKUP(G281&amp;$X$2,BS_CONTROLE[CHAVE],BS_CONTROLE[Quantidade_11],"-")</f>
        <v>110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777</v>
      </c>
      <c r="W283" s="112">
        <f ca="1">_xlfn.XLOOKUP(G283&amp;$W$2,BS_CONTROLE[CHAVE],BS_CONTROLE[Quantidade_11],"-")</f>
        <v>63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1432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700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777</v>
      </c>
      <c r="W307" s="112">
        <f ca="1">_xlfn.XLOOKUP(G307&amp;$W$2,BS_CONTROLE[CHAVE],BS_CONTROLE[Quantidade_11],"-")</f>
        <v>63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1432</v>
      </c>
      <c r="W308" s="112">
        <f ca="1">_xlfn.XLOOKUP(G308&amp;$W$2,BS_CONTROLE[CHAVE],BS_CONTROLE[Quantidade_11],"-")</f>
        <v>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0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700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1432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1432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130</v>
      </c>
      <c r="X332" s="112">
        <f ca="1">_xlfn.XLOOKUP(G332&amp;$X$2,BS_CONTROLE[CHAVE],BS_CONTROLE[Quantidade_11],"-")</f>
        <v>110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1432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1432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700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130</v>
      </c>
      <c r="X351" s="112">
        <f ca="1">_xlfn.XLOOKUP(G351&amp;$X$2,BS_CONTROLE[CHAVE],BS_CONTROLE[Quantidade_11],"-")</f>
        <v>110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1432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777</v>
      </c>
      <c r="W354" s="112">
        <f ca="1">_xlfn.XLOOKUP(G354&amp;$W$2,BS_CONTROLE[CHAVE],BS_CONTROLE[Quantidade_11],"-")</f>
        <v>63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>
        <f ca="1">_xlfn.XLOOKUP(G355&amp;$V$2,BS_CONTROLE[CHAVE],BS_CONTROLE[Quantidade_11],"-")</f>
        <v>0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128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700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130</v>
      </c>
      <c r="X360" s="112">
        <f ca="1">_xlfn.XLOOKUP(G360&amp;$X$2,BS_CONTROLE[CHAVE],BS_CONTROLE[Quantidade_11],"-")</f>
        <v>110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1432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777</v>
      </c>
      <c r="W363" s="112">
        <f ca="1">_xlfn.XLOOKUP(G363&amp;$W$2,BS_CONTROLE[CHAVE],BS_CONTROLE[Quantidade_11],"-")</f>
        <v>63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128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34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3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700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>
        <f ca="1">_xlfn.XLOOKUP(G369&amp;$W$2,BS_CONTROLE[CHAVE],BS_CONTROLE[Quantidade_11],"-")</f>
        <v>1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1432</v>
      </c>
      <c r="W375" s="112">
        <f ca="1">_xlfn.XLOOKUP(G375&amp;$W$2,BS_CONTROLE[CHAVE],BS_CONTROLE[Quantidade_11],"-")</f>
        <v>0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777</v>
      </c>
      <c r="W377" s="112">
        <f ca="1">_xlfn.XLOOKUP(G377&amp;$W$2,BS_CONTROLE[CHAVE],BS_CONTROLE[Quantidade_11],"-")</f>
        <v>63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700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3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>
        <f ca="1">_xlfn.XLOOKUP(G386&amp;$W$2,BS_CONTROLE[CHAVE],BS_CONTROLE[Quantidade_11],"-")</f>
        <v>1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>
        <f ca="1">_xlfn.XLOOKUP(G387&amp;$V$2,BS_CONTROLE[CHAVE],BS_CONTROLE[Quantidade_11],"-")</f>
        <v>10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2004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2006</v>
      </c>
      <c r="C4" s="318" t="s">
        <v>2007</v>
      </c>
      <c r="D4" s="318" t="s">
        <v>2008</v>
      </c>
      <c r="E4" s="318" t="s">
        <v>2009</v>
      </c>
      <c r="F4" s="318" t="s">
        <v>6</v>
      </c>
      <c r="G4" s="318" t="s">
        <v>2010</v>
      </c>
      <c r="H4" s="191"/>
    </row>
    <row r="5" spans="1:8">
      <c r="A5" s="191"/>
      <c r="B5" s="319" t="s">
        <v>2011</v>
      </c>
      <c r="C5" s="319">
        <v>309525</v>
      </c>
      <c r="D5" s="319" t="s">
        <v>2012</v>
      </c>
      <c r="E5" s="319" t="s">
        <v>845</v>
      </c>
      <c r="F5" s="319" t="s">
        <v>2013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2014</v>
      </c>
      <c r="E6" s="319" t="s">
        <v>845</v>
      </c>
      <c r="F6" s="319" t="s">
        <v>2013</v>
      </c>
      <c r="G6" s="320">
        <v>46296</v>
      </c>
      <c r="H6" s="191"/>
    </row>
    <row r="7" spans="1:8">
      <c r="A7" s="191"/>
      <c r="B7" s="319" t="s">
        <v>2015</v>
      </c>
      <c r="C7" s="319">
        <v>257278</v>
      </c>
      <c r="D7" s="319" t="s">
        <v>2016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2017</v>
      </c>
      <c r="C8" s="319">
        <v>261794</v>
      </c>
      <c r="D8" s="319" t="s">
        <v>2018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2019</v>
      </c>
      <c r="C9" s="319">
        <v>257033</v>
      </c>
      <c r="D9" s="319" t="s">
        <v>2020</v>
      </c>
      <c r="E9" s="319" t="s">
        <v>836</v>
      </c>
      <c r="F9" s="319" t="s">
        <v>192</v>
      </c>
      <c r="G9" s="319" t="s">
        <v>2021</v>
      </c>
      <c r="H9" s="191"/>
    </row>
    <row r="10" spans="1:8">
      <c r="A10" s="191"/>
      <c r="B10" s="319" t="s">
        <v>2022</v>
      </c>
      <c r="C10" s="319">
        <v>396578</v>
      </c>
      <c r="D10" s="319" t="s">
        <v>2023</v>
      </c>
      <c r="E10" s="319" t="s">
        <v>836</v>
      </c>
      <c r="F10" s="319" t="s">
        <v>192</v>
      </c>
      <c r="G10" s="319" t="s">
        <v>2021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2025</v>
      </c>
      <c r="E3" s="315" t="s">
        <v>2026</v>
      </c>
      <c r="F3" s="315" t="s">
        <v>2027</v>
      </c>
      <c r="G3" s="315" t="s">
        <v>2028</v>
      </c>
      <c r="H3" s="315" t="s">
        <v>2029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2030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2032</v>
      </c>
      <c r="C2" s="95" t="s">
        <v>1158</v>
      </c>
      <c r="D2" s="95" t="s">
        <v>596</v>
      </c>
      <c r="E2" s="95" t="s">
        <v>2033</v>
      </c>
      <c r="F2" s="95" t="s">
        <v>2034</v>
      </c>
      <c r="G2" s="95" t="s">
        <v>2035</v>
      </c>
      <c r="H2" s="95" t="s">
        <v>2036</v>
      </c>
      <c r="I2" s="95" t="s">
        <v>2037</v>
      </c>
      <c r="J2" s="95" t="s">
        <v>2038</v>
      </c>
      <c r="K2" s="131" t="s">
        <v>2039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2026-01-01T10:02:27Z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