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54" documentId="120_S{118792C3-22EF-5104-A093-F22BFE3913F3}" xr6:coauthVersionLast="47" xr6:coauthVersionMax="47" xr10:uidLastSave="{02C86CA4-F4B3-44F6-8637-AA726A503210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A343" i="1"/>
  <c r="C343" i="1"/>
  <c r="G343" i="1"/>
  <c r="R343" i="1"/>
  <c r="S343" i="1" a="1"/>
  <c r="S343" i="1"/>
  <c r="T343" i="1" a="1"/>
  <c r="T343" i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2" i="1" a="1"/>
  <c r="N342" i="1" s="1"/>
  <c r="M342" i="1" a="1"/>
  <c r="M342" i="1" s="1"/>
  <c r="N341" i="1" a="1"/>
  <c r="N341" i="1" s="1"/>
  <c r="M341" i="1" a="1"/>
  <c r="M341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M340" i="1" a="1"/>
  <c r="M340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M335" i="1" a="1"/>
  <c r="M335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L329" i="15"/>
  <c r="K329" i="15"/>
  <c r="R329" i="15"/>
  <c r="D329" i="15"/>
  <c r="E329" i="15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2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30" i="15" s="1"/>
  <c r="R333" i="1"/>
  <c r="R331" i="15" s="1"/>
  <c r="R334" i="1"/>
  <c r="R332" i="15" s="1"/>
  <c r="R335" i="1"/>
  <c r="R333" i="15" s="1"/>
  <c r="R336" i="1"/>
  <c r="R334" i="15" s="1"/>
  <c r="R337" i="1"/>
  <c r="R335" i="15" s="1"/>
  <c r="R338" i="1"/>
  <c r="R339" i="1"/>
  <c r="R340" i="1"/>
  <c r="R341" i="1"/>
  <c r="R342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2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30" i="15" s="1"/>
  <c r="T332" i="1" a="1"/>
  <c r="T332" i="1" s="1"/>
  <c r="E330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L331" i="15"/>
  <c r="S333" i="1" a="1"/>
  <c r="S333" i="1" s="1"/>
  <c r="D331" i="15" s="1"/>
  <c r="T333" i="1" a="1"/>
  <c r="T333" i="1" s="1"/>
  <c r="E331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L332" i="15"/>
  <c r="S334" i="1" a="1"/>
  <c r="S334" i="1" s="1"/>
  <c r="D332" i="15" s="1"/>
  <c r="T334" i="1" a="1"/>
  <c r="T334" i="1" s="1"/>
  <c r="E332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L333" i="15"/>
  <c r="S335" i="1" a="1"/>
  <c r="S335" i="1" s="1"/>
  <c r="D333" i="15" s="1"/>
  <c r="T335" i="1" a="1"/>
  <c r="T335" i="1" s="1"/>
  <c r="E333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N336" i="1" a="1"/>
  <c r="N336" i="1" s="1"/>
  <c r="L334" i="15" s="1"/>
  <c r="S336" i="1" a="1"/>
  <c r="S336" i="1" s="1"/>
  <c r="D334" i="15" s="1"/>
  <c r="T336" i="1" a="1"/>
  <c r="T336" i="1" s="1"/>
  <c r="E334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N337" i="1" a="1"/>
  <c r="N337" i="1" s="1"/>
  <c r="L335" i="15" s="1"/>
  <c r="S337" i="1" a="1"/>
  <c r="S337" i="1" s="1"/>
  <c r="D335" i="15" s="1"/>
  <c r="T337" i="1" a="1"/>
  <c r="T337" i="1" s="1"/>
  <c r="E335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N338" i="1" a="1"/>
  <c r="N338" i="1" s="1"/>
  <c r="L336" i="15" s="1"/>
  <c r="S338" i="1" a="1"/>
  <c r="S338" i="1" s="1"/>
  <c r="D336" i="15" s="1"/>
  <c r="T338" i="1" a="1"/>
  <c r="T338" i="1" s="1"/>
  <c r="E336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F323" i="12" s="1"/>
  <c r="N339" i="1" a="1"/>
  <c r="N339" i="1" s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2" i="1"/>
  <c r="C342" i="1"/>
  <c r="F326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5" i="10" s="1"/>
  <c r="AL342" i="1"/>
  <c r="AO342" i="1"/>
  <c r="BE342" i="1" s="1" a="1"/>
  <c r="BE342" i="1" s="1"/>
  <c r="AP342" i="1"/>
  <c r="M265" i="10" s="1"/>
  <c r="AQ342" i="1"/>
  <c r="BR342" i="1"/>
  <c r="BS342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85" i="1" l="1" a="1"/>
  <c r="BD185" i="1" s="1"/>
  <c r="BQ343" i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1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6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1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2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39" i="1"/>
  <c r="BQ337" i="1"/>
  <c r="BQ334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3" i="1"/>
  <c r="BQ332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2" i="1"/>
  <c r="AM342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4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1" i="1" a="1"/>
  <c r="BD341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4" i="1" a="1"/>
  <c r="BC334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6" i="1" a="1"/>
  <c r="BC336" i="1" s="1"/>
  <c r="BE333" i="1" a="1"/>
  <c r="BE333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57" i="1" a="1"/>
  <c r="BC357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2" i="1" a="1"/>
  <c r="BD342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2" i="1" a="1"/>
  <c r="BC342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<sst xmlns="http://schemas.openxmlformats.org/spreadsheetml/2006/main" count="7500" uniqueCount="1658">
  <si>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</si>
  <si>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</si>
  <si>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</si>
  <si>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</si>
  <si>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</si>
  <si>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</si>
  <si>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</si>
  <si>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</si>
  <si>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</si>
  <si>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</si>
  <si>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</si>
  <si>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</si>
  <si>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</si>
  <si>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</si>
  <si>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</si>
  <si>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</si>
  <si>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</si>
  <si>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</si>
  <si>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</si>
  <si>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</si>
  <si>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</si>
  <si>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</si>
  <si>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</si>
  <si>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</si>
  <si>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</si>
  <si>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</si>
  <si>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</si>
  <si>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</si>
  <si>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</si>
  <si>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</si>
  <si>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</si>
  <si>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</si>
  <si>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</si>
  <si>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</si>
  <si>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</si>
  <si>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</si>
  <si>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</si>
  <si>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</si>
  <si>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</si>
  <si>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</si>
  <si>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</si>
  <si>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</si>
  <si>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</si>
  <si>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</si>
  <si>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</si>
  <si>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</si>
  <si>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</si>
  <si>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</si>
  <si>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</si>
  <si>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</si>
  <si>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</si>
  <si>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</si>
  <si>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</si>
  <si>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</si>
  <si>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</si>
  <si>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</si>
  <si>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</si>
  <si>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</si>
  <si>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</si>
  <si>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</si>
  <si>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</si>
  <si>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</si>
  <si>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</si>
  <si>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</si>
  <si>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</si>
  <si>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</si>
  <si>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</si>
  <si>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</si>
  <si>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</si>
  <si>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</si>
  <si>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</si>
  <si>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</si>
  <si>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</si>
  <si>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</si>
  <si>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</si>
  <si>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</si>
  <si>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</si>
  <si>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</si>
  <si>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</si>
  <si>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</si>
  <si>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</si>
  <si>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</si>
  <si>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</si>
  <si>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</si>
  <si>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</si>
  <si>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</si>
  <si>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</si>
  <si>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</si>
  <si>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</si>
  <si>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</si>
  <si>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</si>
  <si>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</si>
  <si>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</si>
  <si>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</si>
  <si>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</si>
  <si>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</si>
  <si>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</si>
  <si>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</si>
  <si>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</si>
  <si>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</si>
  <si>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</si>
  <si>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</si>
  <si>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</si>
  <si>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</si>
  <si>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</si>
  <si>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</si>
  <si>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</si>
  <si>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</si>
  <si>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</si>
  <si>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</si>
  <si>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</si>
  <si>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</si>
  <si>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</si>
  <si>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</si>
  <si>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</si>
  <si>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</si>
  <si>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</si>
  <si>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</si>
  <si>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</si>
  <si>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</si>
  <si>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</si>
  <si>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</si>
  <si>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</si>
  <si>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</si>
  <si>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</si>
  <si>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</si>
  <si>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</si>
  <si>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</si>
  <si>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</si>
  <si>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</si>
  <si>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</si>
  <si>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</si>
  <si>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</si>
  <si>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</si>
  <si>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</si>
  <si>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</si>
  <si>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</si>
  <si>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</si>
  <si>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</si>
  <si>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</si>
  <si>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</si>
  <si>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</si>
  <si>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</si>
  <si>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</si>
  <si>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</si>
  <si>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</si>
  <si>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</si>
  <si>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</si>
  <si>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</si>
  <si>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</si>
  <si>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</si>
  <si>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</si>
  <si>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</si>
  <si>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</si>
  <si>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</si>
  <si>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</si>
  <si>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</si>
  <si>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</si>
  <si>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</si>
  <si>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</si>
  <si>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</si>
  <si>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</si>
  <si>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</si>
  <si>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</si>
  <si>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</si>
  <si>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</si>
  <si>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</si>
  <si>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</si>
  <si>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</si>
  <si>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</si>
  <si>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</si>
  <si>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</si>
  <si>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</si>
  <si>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</si>
  <si>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</si>
  <si>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</si>
  <si>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</si>
  <si>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</si>
  <si>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</si>
  <si>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</si>
  <si>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</si>
  <si>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</si>
  <si>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</si>
  <si>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</si>
  <si>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</si>
  <si>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</si>
  <si>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</si>
  <si>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</si>
  <si>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</si>
  <si>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</si>
  <si>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</si>
  <si>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</si>
  <si>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</si>
  <si>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</si>
  <si>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</si>
  <si>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</si>
  <si>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</si>
  <si>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</si>
  <si>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</si>
  <si>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</si>
  <si>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</si>
  <si>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</si>
  <si>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</si>
  <si>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</si>
  <si>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</si>
  <si>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</si>
  <si>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</si>
  <si>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</si>
  <si>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</si>
  <si>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</si>
  <si>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</si>
  <si>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</si>
  <si>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</si>
  <si>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</si>
  <si>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</si>
  <si>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</si>
  <si>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</si>
  <si>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</si>
  <si>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</si>
  <si>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</si>
  <si>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</si>
  <si>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</si>
  <si>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</si>
  <si>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</si>
  <si>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</si>
  <si>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</si>
  <si>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</si>
  <si>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</si>
  <si>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</si>
  <si>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</si>
  <si>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</si>
  <si>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</si>
  <si>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</si>
  <si>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</si>
  <si>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</si>
  <si>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</si>
  <si>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</si>
  <si>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</si>
  <si>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</si>
  <si>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</si>
  <si>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</si>
  <si>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</si>
  <si>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</si>
  <si>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</si>
  <si>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</si>
  <si>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</si>
  <si>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</si>
  <si>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</si>
  <si>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</si>
  <si>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</si>
  <si>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</si>
  <si>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</si>
  <si>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</si>
  <si>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</si>
  <si>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</si>
  <si>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</si>
  <si>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</si>
  <si>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</si>
  <si>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</si>
  <si>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</si>
  <si>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</si>
  <si>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</si>
  <si>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</si>
  <si>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</si>
  <si>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</si>
  <si>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</si>
  <si>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</si>
  <si>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</si>
  <si>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</si>
  <si>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</si>
  <si>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</si>
  <si>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</si>
  <si>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</si>
  <si>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</si>
  <si>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</si>
  <si>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</si>
  <si>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</si>
  <si>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</si>
  <si>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</si>
  <si>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</si>
  <si>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</si>
  <si>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</si>
  <si>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</si>
  <si>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</si>
  <si>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</si>
  <si>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</si>
  <si>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</si>
  <si>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</si>
  <si>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</si>
  <si>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</si>
  <si>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</si>
  <si>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</si>
  <si>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</si>
  <si>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</si>
  <si>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</si>
  <si>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</si>
  <si>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</si>
  <si>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</si>
  <si>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</si>
  <si>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</si>
  <si>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</si>
  <si>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</si>
  <si>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</si>
  <si>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</si>
  <si>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</si>
  <si>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</si>
  <si>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</si>
  <si>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</si>
  <si>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</si>
  <si>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</si>
  <si>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</si>
  <si>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</si>
  <si>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</si>
  <si>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</si>
  <si>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</si>
  <si>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</si>
  <si>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</si>
  <si>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</si>
  <si>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</si>
  <si>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</si>
  <si>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</si>
  <si>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</si>
  <si>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</si>
  <si>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</si>
  <si>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</si>
  <si>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</si>
  <si>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</si>
  <si>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</si>
  <si>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</si>
  <si>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</si>
  <si>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</si>
  <si>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</si>
  <si>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</si>
  <si>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</si>
  <si>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</si>
  <si>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</si>
  <si>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</si>
  <si>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</si>
  <si>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</si>
  <si>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</si>
  <si>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</si>
  <si>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</si>
  <si>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</si>
  <si>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</si>
  <si>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</si>
  <si>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</si>
  <si>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</si>
  <si>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</si>
  <si>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</si>
  <si>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</si>
  <si>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</si>
  <si>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</si>
  <si>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</si>
  <si>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</si>
  <si>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</si>
  <si>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</si>
  <si>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</si>
  <si>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</si>
  <si>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</si>
  <si>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</si>
  <si>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</si>
  <si>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</si>
  <si>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</si>
  <si>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</si>
  <si>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</si>
  <si>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</si>
  <si>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</si>
  <si>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</si>
  <si>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</si>
  <si>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</si>
  <si>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</si>
  <si>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</si>
  <si>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</si>
  <si>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</si>
  <si>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</si>
  <si>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</si>
  <si>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</si>
  <si>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</si>
  <si>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</si>
  <si>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</si>
  <si>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</si>
  <si>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</si>
  <si>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</si>
  <si>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</si>
  <si>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</si>
  <si>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</si>
  <si>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</si>
  <si>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</si>
  <si>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</si>
  <si>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</si>
  <si>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</si>
  <si>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</si>
  <si>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</si>
  <si>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</si>
  <si>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</si>
  <si>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</si>
  <si>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</si>
  <si>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</si>
  <si>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</si>
  <si>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</si>
  <si>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</si>
  <si>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</si>
  <si>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</si>
  <si>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</si>
  <si>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</si>
  <si>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</si>
  <si>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</si>
  <si>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</si>
  <si>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</si>
  <si>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</si>
  <si>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</si>
  <si>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</si>
  <si>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</si>
  <si>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</si>
  <si>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</si>
  <si>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</si>
  <si>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</si>
  <si>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</si>
  <si>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</si>
  <si>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</si>
  <si>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</si>
  <si>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</si>
  <si>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</si>
  <si>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</si>
  <si>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</si>
  <si>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</si>
  <si>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</si>
  <si>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</si>
  <si>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</si>
  <si>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</si>
  <si>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</si>
  <si>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</si>
  <si>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</si>
  <si>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</si>
  <si>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</si>
  <si>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</si>
  <si>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</si>
  <si>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</si>
  <si>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</si>
  <si>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</si>
  <si>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</si>
  <si>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</si>
  <si>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</si>
  <si>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</si>
  <si>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</si>
  <si>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</si>
  <si>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</si>
  <si>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</si>
  <si>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</si>
  <si>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</si>
  <si>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</si>
  <si>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</si>
  <si>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</si>
  <si>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</si>
  <si>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</si>
  <si>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</si>
  <si>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</si>
  <si>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</si>
  <si>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</si>
  <si>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</si>
  <si>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</si>
  <si>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</si>
  <si>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</si>
  <si>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</si>
  <si>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</si>
  <si>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</si>
  <si>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</si>
  <si>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</si>
  <si>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</si>
  <si>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</si>
  <si>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</si>
  <si>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</si>
  <si>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</si>
  <si>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</si>
  <si>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</si>
  <si>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</si>
  <si>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</si>
  <si>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</si>
  <si>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</si>
  <si>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</si>
  <si>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</si>
  <si>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</si>
  <si>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</si>
  <si>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</si>
  <si>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</si>
  <si>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</si>
  <si>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</si>
  <si>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</si>
  <si>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</si>
  <si>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</si>
  <si>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</si>
  <si>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</si>
  <si>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</si>
  <si>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</si>
  <si>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</si>
  <si>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</si>
  <si>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</si>
  <si>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</si>
  <si>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</si>
  <si>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</si>
  <si>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</si>
  <si>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</si>
  <si>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</si>
  <si>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</si>
  <si>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</si>
  <si>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</si>
  <si>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</si>
  <si>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</si>
  <si>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</si>
  <si>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</si>
  <si>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</si>
  <si>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</si>
  <si>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</si>
  <si>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</si>
  <si>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</si>
  <si>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</si>
  <si>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</si>
  <si>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</si>
  <si>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</si>
  <si>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</si>
  <si>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</si>
  <si>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</si>
  <si>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</si>
  <si>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</si>
  <si>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</si>
  <si>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</si>
  <si>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</si>
  <si>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</si>
  <si>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</si>
  <si>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</si>
  <si>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</si>
  <si>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</si>
  <si>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</si>
  <si>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</si>
  <si>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</si>
  <si>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</si>
  <si>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</si>
  <si>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</si>
  <si>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</si>
  <si>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</si>
  <si>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</si>
  <si>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</si>
  <si>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</si>
  <si>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</si>
  <si>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</si>
  <si>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</si>
  <si>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</si>
  <si>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</si>
  <si>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</si>
  <si>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</si>
  <si>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</si>
  <si>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</si>
  <si>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</si>
  <si>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</si>
  <si>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</si>
  <si>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</si>
  <si>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</si>
  <si>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</si>
  <si>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</si>
  <si>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</si>
  <si>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</si>
  <si>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</si>
  <si>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</si>
  <si>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</si>
  <si>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</si>
  <si>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</si>
  <si>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</si>
  <si>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</si>
  <si>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</si>
  <si>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</si>
  <si>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</si>
  <si>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</si>
  <si>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</si>
  <si>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</si>
  <si>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</si>
  <si>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</si>
  <si>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</si>
  <si>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</si>
  <si>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</si>
  <si>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</si>
  <si>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</si>
  <si>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</si>
  <si>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</si>
  <si>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</si>
  <si>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</si>
  <si>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</si>
  <si>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</si>
  <si>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</si>
  <si>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</si>
  <si>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</si>
  <si>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</si>
  <si>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</si>
  <si>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</si>
  <si>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</si>
  <si>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</si>
  <si>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</si>
  <si>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</si>
  <si>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</si>
  <si>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</si>
  <si>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</si>
  <si>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</si>
  <si>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</si>
  <si>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</si>
  <si>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</si>
  <si>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</si>
  <si>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</si>
  <si>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</si>
  <si>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</si>
  <si>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</si>
  <si>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</si>
  <si>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</si>
  <si>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</si>
  <si>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</si>
  <si>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</si>
  <si>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</si>
  <si>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</si>
  <si>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</si>
  <si>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</si>
  <si>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</si>
  <si>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</si>
  <si>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</si>
  <si>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</si>
  <si>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</si>
  <si>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</si>
  <si>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</si>
  <si>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</si>
  <si>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</si>
  <si>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</si>
  <si>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</si>
  <si>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</si>
  <si>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</si>
  <si>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</si>
  <si>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</si>
  <si>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</si>
  <si>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</si>
  <si>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</si>
  <si>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</si>
  <si>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</si>
  <si>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</si>
  <si>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</si>
  <si>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</si>
  <si>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</si>
  <si>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</si>
  <si>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</si>
  <si>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</si>
  <si>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</si>
  <si>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</si>
  <si>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</si>
  <si>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</si>
  <si>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</si>
  <si>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</si>
  <si>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</si>
  <si>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</si>
  <si>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</si>
  <si>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</si>
  <si>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</si>
  <si>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</si>
  <si>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</si>
  <si>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</si>
  <si>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</si>
  <si>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</si>
  <si>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</si>
  <si>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</si>
  <si>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</si>
  <si>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</si>
  <si>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</si>
  <si>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</si>
  <si>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</si>
  <si>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</si>
  <si>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</si>
  <si>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</si>
  <si>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</si>
  <si>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</si>
  <si>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</si>
  <si>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</si>
  <si>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</si>
  <si>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</si>
  <si>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</si>
  <si>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</si>
  <si>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</si>
  <si>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</si>
  <si>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</si>
  <si>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</si>
  <si>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</si>
  <si>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</si>
  <si>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</si>
  <si>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</si>
  <si>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</si>
  <si>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</si>
  <si>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</si>
  <si>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</si>
  <si>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</si>
  <si>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</si>
  <si>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</si>
  <si>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</si>
  <si>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</si>
  <si>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</si>
  <si>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</si>
  <si>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</si>
  <si>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</si>
  <si>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</si>
  <si>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</si>
  <si>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</si>
  <si>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</si>
  <si>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</si>
  <si>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</si>
  <si>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</si>
  <si>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</si>
  <si>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</si>
  <si>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</si>
  <si>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</si>
  <si>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</si>
  <si>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</si>
  <si>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</si>
  <si>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</si>
  <si>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</si>
  <si>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</si>
  <si>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</si>
  <si>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</si>
  <si>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</si>
  <si>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</si>
  <si>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</si>
  <si>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</si>
  <si>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</si>
  <si>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</si>
  <si>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</si>
  <si>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</si>
  <si>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</si>
  <si>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</si>
  <si>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</si>
  <si>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</si>
  <si>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</si>
  <si>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</si>
  <si>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</si>
  <si>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</si>
  <si>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</si>
  <si>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</si>
  <si>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</si>
  <si>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</si>
  <si>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</si>
  <si>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</si>
  <si>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</si>
  <si>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</si>
  <si>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</si>
  <si>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</si>
  <si>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</si>
  <si>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</si>
  <si>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</si>
  <si>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</si>
  <si>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</si>
  <si>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</si>
  <si>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</si>
  <si>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</si>
  <si>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</si>
  <si>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</si>
  <si>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</si>
  <si>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</si>
  <si>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</si>
  <si>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</si>
  <si>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</si>
  <si>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</si>
  <si>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</si>
  <si>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</si>
  <si>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</si>
  <si>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</si>
  <si>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</si>
  <si>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</si>
  <si>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</si>
  <si>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</si>
  <si>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</si>
  <si>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</si>
  <si>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</si>
  <si>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</si>
  <si>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</si>
  <si>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</si>
  <si>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</si>
  <si>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</si>
  <si>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</si>
  <si>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</si>
  <si>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</si>
  <si>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</si>
  <si>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</si>
  <si>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</si>
  <si>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</si>
  <si>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</si>
  <si>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</si>
  <si>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</si>
  <si>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</si>
  <si>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</si>
  <si>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</si>
  <si>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</si>
  <si>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</si>
  <si>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</si>
  <si>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</si>
  <si>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</si>
  <si>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</si>
  <si>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</si>
  <si>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</si>
  <si>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</si>
  <si>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</si>
  <si>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</si>
  <si>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</si>
  <si>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</si>
  <si>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</si>
  <si>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</si>
  <si>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</si>
  <si>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</si>
  <si>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</si>
  <si>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</si>
  <si>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</si>
  <si>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</si>
  <si>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</si>
  <si>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</si>
  <si>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</si>
  <si>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</si>
  <si>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</si>
  <si>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</si>
  <si>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</si>
  <si>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</si>
  <si>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</si>
  <si>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</si>
  <si>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</si>
  <si>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</si>
  <si>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</si>
  <si>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</si>
  <si>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</si>
  <si>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</si>
  <si>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</si>
  <si>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</si>
  <si>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</si>
  <si>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</si>
  <si>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</si>
  <si>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</si>
  <si>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</si>
  <si>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</si>
  <si>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</si>
  <si>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</si>
  <si>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</si>
  <si>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</si>
  <si>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</si>
  <si>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</si>
  <si>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</si>
  <si>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</si>
  <si>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</si>
  <si>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</si>
  <si>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</si>
  <si>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</si>
  <si>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</si>
  <si>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</si>
  <si>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</si>
  <si>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</si>
  <si>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</si>
  <si>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</si>
  <si>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</si>
  <si>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</si>
  <si>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</si>
  <si>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</si>
  <si>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</si>
  <si>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</si>
  <si>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</si>
  <si>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</si>
  <si>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</si>
  <si>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</si>
  <si>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</si>
  <si>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</si>
  <si>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</si>
  <si>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</si>
  <si>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</si>
  <si>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</si>
  <si>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</si>
  <si>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</si>
  <si>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</si>
  <si>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</si>
  <si>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</si>
  <si>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</si>
  <si>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</si>
  <si>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</si>
  <si>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</si>
  <si>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</si>
  <si>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</si>
  <si>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</si>
  <si>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</si>
  <si>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</si>
  <si>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</si>
  <si>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</si>
  <si>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</si>
  <si>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</si>
  <si>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</si>
  <si>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</si>
  <si>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</si>
  <si>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</si>
  <si>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</si>
  <si>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</si>
  <si>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</si>
  <si>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</si>
  <si>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</si>
  <si>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</si>
  <si>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</si>
  <si>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</si>
  <si>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</si>
  <si>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</si>
  <si>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</si>
  <si>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</si>
  <si>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</si>
  <si>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</si>
  <si>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</si>
  <si>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</si>
  <si>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</si>
  <si>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</si>
  <si>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</si>
  <si>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</si>
  <si>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</si>
  <si>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</si>
  <si>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</si>
  <si>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</si>
  <si>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</si>
  <si>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</si>
  <si>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</si>
  <si>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</si>
  <si>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</si>
  <si>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</si>
  <si>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</si>
  <si>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</si>
  <si>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</si>
  <si>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</si>
  <si>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</si>
  <si>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</si>
  <si>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</si>
  <si>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</si>
  <si>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</si>
  <si>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</si>
  <si>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</si>
  <si>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</si>
  <si>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</si>
  <si>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</si>
  <si>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</si>
  <si>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</si>
  <si>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</si>
  <si>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</si>
  <si>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</si>
  <si>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</si>
  <si>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</si>
  <si>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</si>
  <si>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</si>
  <si>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</si>
  <si>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</si>
  <si>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</si>
  <si>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</si>
  <si>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</si>
  <si>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</si>
  <si>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</si>
  <si>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</si>
  <si>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</si>
  <si>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</si>
  <si>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</si>
  <si>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</si>
  <si>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</si>
  <si>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</si>
  <si>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</si>
  <si>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</si>
  <si>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</si>
  <si>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</si>
  <si>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</si>
  <si>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</si>
  <si>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</si>
  <si>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</si>
  <si>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</si>
  <si>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</si>
  <si>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</si>
  <si>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</si>
  <si>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</si>
  <si>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</si>
  <si>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</si>
  <si>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</si>
  <si>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</si>
  <si>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</si>
  <si>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</si>
  <si>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</si>
  <si>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</si>
  <si>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</si>
  <si>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</si>
  <si>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</si>
  <si>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</si>
  <si>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</si>
  <si>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</si>
  <si>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</si>
  <si>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</si>
  <si>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</si>
  <si>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</si>
  <si>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</si>
  <si>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</si>
  <si>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</si>
  <si>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</si>
  <si>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</si>
  <si>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</si>
  <si>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</si>
  <si>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</si>
  <si>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</si>
  <si>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</si>
  <si>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</si>
  <si>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</si>
  <si>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</si>
  <si>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</si>
  <si>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</si>
  <si>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</si>
  <si>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</si>
  <si>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</si>
  <si>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</si>
  <si>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</si>
  <si>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</si>
  <si>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</si>
  <si>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</si>
  <si>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</si>
  <si>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</si>
  <si>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</si>
  <si>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</si>
  <si>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</si>
  <si>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</si>
  <si>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</si>
  <si>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</si>
  <si>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</si>
  <si>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</si>
  <si>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</si>
  <si>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</si>
  <si>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</si>
  <si>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</si>
  <si>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</si>
  <si>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</si>
  <si>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</si>
  <si>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</si>
  <si>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</si>
  <si>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</si>
  <si>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</si>
  <si>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</si>
  <si>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</si>
  <si>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</si>
  <si>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</si>
  <si>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</si>
  <si>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</si>
  <si>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</si>
  <si>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</si>
  <si>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</si>
  <si>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</si>
  <si>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</si>
  <si>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</si>
  <si>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</si>
  <si>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</si>
  <si>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</si>
  <si>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</si>
  <si>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</si>
  <si>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</si>
  <si>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</si>
  <si>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</si>
  <si>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</si>
  <si>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</si>
  <si>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</si>
  <si>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</si>
  <si>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</si>
  <si>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</si>
  <si>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</si>
  <si>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</si>
  <si>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</si>
  <si>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</si>
  <si>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</si>
  <si>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</si>
  <si>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</si>
  <si>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</si>
  <si>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</si>
  <si>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</si>
  <si>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</si>
  <si>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</si>
  <si>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</si>
  <si>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</si>
  <si>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</si>
  <si>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</si>
  <si>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</si>
  <si>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</si>
  <si>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</si>
  <si>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</si>
  <si>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</si>
  <si>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</si>
  <si>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</si>
  <si>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</si>
  <si>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</si>
  <si>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</si>
  <si>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</si>
  <si>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</si>
  <si>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</si>
  <si>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</si>
  <si>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</si>
  <si>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</si>
  <si>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</si>
  <si>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</si>
  <si>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</si>
  <si>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</si>
  <si>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</si>
  <si>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</si>
  <si>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</si>
  <si>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</si>
  <si>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</si>
  <si>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</si>
  <si>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</si>
  <si>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</si>
  <si>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</si>
  <si>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</si>
  <si>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</si>
  <si>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</si>
  <si>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</si>
  <si>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</si>
  <si>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</si>
  <si>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</si>
  <si>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</si>
  <si>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</si>
  <si>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</si>
  <si>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</si>
  <si>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</si>
  <si>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</si>
  <si>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</si>
  <si>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</si>
  <si>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</si>
  <si>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</si>
  <si>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</si>
  <si>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</si>
  <si>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</si>
  <si>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</si>
  <si>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</si>
  <si>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</si>
  <si>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</si>
  <si>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</si>
  <si>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</si>
  <si>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</si>
  <si>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</si>
  <si>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</si>
  <si>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</si>
  <si>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</si>
  <si>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</si>
  <si>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</si>
  <si>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</si>
  <si>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</si>
  <si>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</si>
  <si>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</si>
  <si>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</si>
  <si>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</si>
  <si>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</si>
  <si>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</si>
  <si>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</si>
  <si>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</si>
  <si>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</si>
  <si>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</si>
  <si>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</si>
  <si>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</si>
  <si>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</si>
  <si>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</si>
  <si>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</si>
  <si>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</si>
  <si>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</si>
  <si>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</si>
  <si>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</si>
  <si>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</si>
  <si>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</si>
  <si>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</si>
  <si>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</si>
  <si>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</si>
  <si>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</si>
  <si>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</si>
  <si>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</si>
  <si>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</si>
  <si>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</si>
  <si>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</si>
  <si>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</si>
  <si>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</si>
  <si>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</si>
  <si>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</si>
  <si>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</si>
  <si>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</si>
  <si>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</si>
  <si>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</si>
  <si>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</si>
  <si>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</si>
  <si>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</si>
  <si>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</si>
  <si>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</si>
  <si>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</si>
  <si>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</si>
  <si>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</si>
  <si>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</si>
  <si>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</si>
  <si>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</si>
  <si>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</si>
  <si>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</si>
  <si>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</si>
  <si>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</si>
  <si>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</si>
  <si>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</si>
  <si>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</si>
  <si>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</si>
  <si>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</si>
  <si>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</si>
  <si>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</si>
  <si>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</si>
  <si>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</si>
  <si>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</si>
  <si>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</si>
  <si>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</si>
  <si>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</si>
  <si>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</si>
  <si>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</si>
  <si>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</si>
  <si>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</si>
  <si>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</si>
  <si>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</si>
  <si>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</si>
  <si>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</si>
  <si>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</si>
  <si>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</si>
  <si>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</si>
  <si>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</si>
  <si>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</si>
  <si>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</si>
  <si>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</si>
  <si>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</si>
  <si>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</si>
  <si>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</si>
  <si>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</si>
  <si>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</si>
  <si>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</si>
  <si>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</si>
  <si>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</si>
  <si>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</si>
  <si>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</si>
  <si>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</si>
  <si>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</si>
  <si>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</si>
  <si>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</si>
  <si>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</si>
  <si>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</si>
  <si>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</si>
  <si>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</si>
  <si>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</si>
  <si>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</si>
  <si>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</si>
  <si>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</si>
  <si>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</si>
  <si>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</si>
  <si>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</si>
  <si>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</si>
  <si>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</si>
  <si>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</si>
  <si>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</si>
  <si>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</si>
  <si>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</si>
  <si>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</si>
  <si>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</si>
  <si>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</si>
  <si>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</si>
  <si>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</si>
  <si>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</si>
  <si>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</si>
  <si>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</si>
  <si>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</si>
  <si>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</si>
  <si>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</si>
  <si>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</si>
  <si>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</si>
  <si>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</si>
  <si>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</si>
  <si>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</si>
  <si>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</si>
  <si>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</si>
  <si>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</si>
  <si>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</si>
  <si>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</si>
  <si>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</si>
  <si>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</si>
  <si>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</si>
  <si>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</si>
  <si>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</si>
  <si>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</si>
  <si>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</si>
  <si>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</si>
  <si>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</si>
  <si>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</si>
  <si>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</si>
  <si>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</si>
  <si>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</si>
  <si>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</si>
  <si>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</si>
  <si>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</si>
  <si>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</si>
  <si>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</si>
  <si>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</si>
  <si>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</si>
  <si>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</si>
  <si>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</si>
  <si>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</si>
  <si>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</si>
  <si>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</si>
  <si>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</si>
  <si>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</si>
  <si>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</si>
  <si>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</si>
  <si>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</si>
  <si>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</si>
  <si>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</si>
  <si>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</si>
  <si>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</si>
  <si>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</si>
  <si>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</si>
  <si>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</si>
  <si>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</si>
  <si>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</si>
  <si>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</si>
  <si>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</si>
  <si>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</si>
  <si>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</si>
  <si>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</si>
  <si>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</si>
  <si>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</si>
  <si>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</si>
  <si>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</si>
  <si>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</si>
  <si>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</si>
  <si>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</si>
  <si>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</si>
  <si>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</si>
  <si>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</si>
  <si>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</si>
  <si>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</si>
  <si>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</si>
  <si>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</si>
  <si>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</si>
  <si>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</si>
  <si>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</si>
  <si>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</si>
  <si>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</si>
  <si>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</si>
  <si>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</si>
  <si>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</si>
  <si>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</si>
  <si>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</si>
  <si>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</si>
  <si>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</si>
  <si>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</si>
  <si>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</si>
  <si>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</si>
  <si>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</si>
  <si>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</si>
  <si>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</si>
  <si>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</si>
  <si>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</si>
  <si>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</si>
  <si>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</si>
  <si>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</si>
  <si>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</si>
  <si>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</si>
  <si>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</si>
  <si>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</si>
  <si>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</si>
  <si>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</si>
  <si>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</si>
  <si>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</si>
  <si>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</si>
  <si>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</si>
  <si>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</si>
  <si>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</si>
  <si>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</si>
  <si>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</si>
  <si>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</si>
  <si>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</si>
  <si>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</si>
  <si>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</si>
  <si>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</si>
  <si>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</si>
  <si>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</si>
  <si>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</si>
  <si>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</si>
  <si>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</si>
  <si>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</si>
  <si>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</si>
  <si>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</si>
  <si>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</si>
  <si>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</si>
  <si>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</si>
  <si>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</si>
  <si>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</si>
  <si>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</si>
  <si>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</si>
  <si>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</si>
  <si>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</si>
  <si>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</si>
  <si>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</si>
  <si>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</si>
  <si>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</si>
  <si>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</si>
  <si>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</si>
  <si>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</si>
  <si>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</si>
  <si>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</si>
  <si>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</si>
  <si>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</si>
  <si>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</si>
  <si>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</si>
  <si>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</si>
  <si>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</si>
  <si>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</si>
  <si>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</si>
  <si>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</si>
  <si>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</si>
  <si>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</si>
  <si>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</si>
  <si>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</si>
  <si>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</si>
  <si>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</si>
  <si>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</si>
  <si>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</si>
  <si>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</si>
  <si>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</si>
  <si>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</si>
  <si>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</si>
  <si>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</si>
  <si>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</si>
  <si>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</si>
  <si>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</si>
  <si>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</si>
  <si>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</si>
  <si>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</si>
  <si>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</si>
  <si>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</si>
  <si>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</si>
  <si>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</si>
  <si>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</si>
  <si>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</si>
  <si>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</si>
  <si>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</si>
  <si>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</si>
  <si>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</si>
  <si>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</si>
  <si>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</si>
  <si>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</si>
  <si>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</si>
  <si>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</si>
  <si>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</si>
  <si>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</si>
  <si>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</si>
  <si>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</si>
  <si>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</si>
  <si>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</si>
  <si>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</si>
  <si>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</si>
  <si>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</si>
  <si>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</si>
  <si>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</si>
  <si>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</si>
  <si>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</si>
  <si>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</si>
  <si>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</si>
  <si>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</si>
  <si>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</si>
  <si>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</si>
  <si>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</si>
  <si>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</si>
  <si>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</si>
  <si>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</si>
  <si>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</si>
  <si>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</si>
  <si>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</si>
  <si>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</si>
  <si>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</si>
  <si>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</si>
  <si>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</si>
  <si>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</si>
  <si>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</si>
  <si>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</si>
  <si>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</si>
  <si>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</si>
  <si>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</si>
  <si>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</si>
  <si>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</si>
  <si>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</si>
  <si>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</si>
  <si>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</si>
  <si>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</si>
  <si>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</si>
  <si>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</si>
  <si>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</si>
  <si>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</si>
  <si>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</si>
  <si>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</si>
  <si>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</si>
  <si>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</si>
  <si>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</si>
  <si>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</si>
  <si>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</si>
  <si>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</si>
  <si>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</si>
  <si>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</si>
  <si>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</si>
  <si>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</si>
  <si>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</si>
  <si>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</si>
  <si>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</si>
  <si>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</si>
  <si>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</si>
  <si>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</si>
  <si>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</si>
  <si>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</si>
  <si>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</si>
  <si>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</si>
  <si>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</si>
  <si>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</si>
  <si>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</si>
  <si>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</si>
  <si>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</si>
  <si>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</si>
  <si>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</si>
  <si>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</si>
  <si>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</si>
  <si>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</si>
  <si>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</si>
  <si>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</si>
  <si>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</si>
  <si>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</si>
  <si>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</si>
  <si>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</si>
  <si>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</si>
  <si>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</si>
  <si>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</si>
  <si>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</si>
  <si>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</si>
  <si>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</si>
  <si>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</si>
  <si>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</si>
  <si>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</si>
  <si>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</si>
  <si>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</si>
  <si>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</si>
  <si>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</si>
  <si>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</si>
  <si>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</si>
  <si>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</si>
  <si>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</si>
  <si>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</si>
  <si>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</si>
  <si>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</si>
  <si>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</si>
  <si>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</si>
  <si>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</si>
  <si>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</si>
  <si>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</si>
  <si>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</si>
  <si>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</si>
  <si>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</si>
  <si>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</si>
  <si>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</si>
  <si>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</si>
  <si>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</si>
  <si>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</si>
  <si>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</si>
  <si>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</si>
  <si>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</si>
  <si>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</si>
  <si>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</si>
  <si>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</si>
  <si>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</si>
  <si>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</si>
  <si>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</si>
  <si>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</si>
  <si>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</si>
  <si>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</si>
  <si>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</si>
  <si>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</si>
  <si>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</si>
  <si>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</si>
  <si>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</si>
  <si>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</si>
  <si>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</si>
  <si>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</si>
  <si>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</si>
  <si>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</si>
  <si>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</si>
  <si>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</si>
  <si>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</si>
  <si>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</si>
  <si>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</si>
  <si>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</si>
  <si>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</si>
  <si>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</si>
  <si>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</si>
  <si>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</si>
  <si>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</si>
  <si>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</si>
  <si>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</si>
  <si>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</si>
  <si>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</si>
  <si>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</si>
  <si>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</si>
  <si>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</si>
  <si>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</si>
  <si>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</si>
  <si>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</si>
  <si>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</si>
  <si>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</si>
  <si>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</si>
  <si>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</si>
  <si>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</si>
  <si>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</si>
  <si>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</si>
  <si>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</si>
  <si>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</si>
  <si>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</si>
  <si>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</si>
  <si>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</si>
  <si>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</si>
  <si>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 xml:space="preserve">MC1 10:54, verificando faixa </t>
  </si>
  <si>
    <t xml:space="preserve">MC1 08:04, licenciado 09:53, segue para o local de trabalho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</si>
  <si>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</si>
  <si>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</si>
  <si>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</si>
  <si>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</si>
  <si>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</si>
  <si>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</si>
  <si>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</si>
  <si>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</si>
  <si>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</si>
  <si>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 xml:space="preserve">TP pronta 09:30, previsão após o C60 12hrs </t>
  </si>
  <si>
    <t>Substituição de meia chave</t>
  </si>
  <si>
    <t>TP pronta 10hrs previsão após D73 13hrs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</si>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</sst>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J324" activePane="bottomRight" state="frozen"/>
      <selection pane="bottomRight" activeCell="A332" sqref="A332:XFD33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8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6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1085</v>
      </c>
      <c r="W332" s="151" t="s">
        <v>1303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/>
      <c r="AT332" s="108"/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/>
      <c r="BI332" s="16"/>
      <c r="BJ332" s="16" t="s">
        <v>1614</v>
      </c>
      <c r="BK332" s="16" t="s">
        <v>1614</v>
      </c>
      <c r="BL332" s="15"/>
      <c r="BM332" s="130"/>
      <c r="BN332" s="130"/>
      <c r="BO332" s="130"/>
      <c r="BP332" s="17"/>
      <c r="BQ332" s="11" t="str">
        <f t="shared" si="16"/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1589</v>
      </c>
      <c r="N333" s="127" t="s">
        <v>1590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1615</v>
      </c>
      <c r="W333" s="105" t="s">
        <v>1546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1616</v>
      </c>
      <c r="BK333" s="16" t="s">
        <v>1616</v>
      </c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1617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1618</v>
      </c>
      <c r="I334" s="106" t="s">
        <v>1619</v>
      </c>
      <c r="J334" s="105">
        <v>73</v>
      </c>
      <c r="K334" s="105">
        <v>42</v>
      </c>
      <c r="L334" s="105" t="s">
        <v>624</v>
      </c>
      <c r="M334" s="127" t="s">
        <v>1620</v>
      </c>
      <c r="N334" s="127" t="s">
        <v>1620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1621</v>
      </c>
      <c r="W334" s="151" t="s">
        <v>1093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1622</v>
      </c>
      <c r="BK334" s="16" t="s">
        <v>1622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1383</v>
      </c>
      <c r="W335" s="105" t="s">
        <v>1569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/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/>
      <c r="BI335" s="16"/>
      <c r="BJ335" s="16" t="s">
        <v>1623</v>
      </c>
      <c r="BK335" s="16" t="s">
        <v>1623</v>
      </c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0.66666666666666607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1383</v>
      </c>
      <c r="W336" s="151" t="s">
        <v>1511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/>
      <c r="BI336" s="16"/>
      <c r="BJ336" s="16" t="s">
        <v>1624</v>
      </c>
      <c r="BK336" s="16" t="s">
        <v>1624</v>
      </c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8.3333333333333329E-2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1625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1626</v>
      </c>
      <c r="BK337" s="16" t="s">
        <v>1626</v>
      </c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1298</v>
      </c>
      <c r="W340" s="151" t="s">
        <v>1556</v>
      </c>
      <c r="X340" s="104" t="s">
        <v>452</v>
      </c>
      <c r="Y340" s="129"/>
      <c r="Z340" s="104"/>
      <c r="AA340" s="105" t="s">
        <v>1323</v>
      </c>
      <c r="AB340" s="103" t="s">
        <v>454</v>
      </c>
      <c r="AC340" s="152" t="s">
        <v>450</v>
      </c>
      <c r="AD340" s="107">
        <v>0.29166666666666669</v>
      </c>
      <c r="AE340" s="105" t="s">
        <v>1301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05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1497</v>
      </c>
      <c r="I341" s="106" t="s">
        <v>334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1085</v>
      </c>
      <c r="W341" s="151" t="s">
        <v>1303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ZPD2</v>
      </c>
      <c r="AL341" s="30" t="str">
        <f>BS_CONTROLE[[#This Row],[Local - Encerramento]]</f>
        <v>ZDP2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05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>PEDRO (TP-696)46077</v>
      </c>
      <c r="B342" s="102">
        <v>46077</v>
      </c>
      <c r="C342" s="134">
        <f>IF(BS_CONTROLE[[#This Row],[DATA]]="","",WEEKNUM(BS_CONTROLE[[#This Row],[DATA]]))</f>
        <v>9</v>
      </c>
      <c r="D342" s="222" t="s">
        <v>945</v>
      </c>
      <c r="E342" s="233">
        <v>278</v>
      </c>
      <c r="F342" s="227" t="s">
        <v>806</v>
      </c>
      <c r="G342" s="142" t="str">
        <f>IF(D342="","*",VLOOKUP(F342,BS_ATIVIDADE[],3,FALSE))</f>
        <v>SOLDA</v>
      </c>
      <c r="H342" s="106" t="s">
        <v>624</v>
      </c>
      <c r="I342" s="106" t="s">
        <v>624</v>
      </c>
      <c r="J342" s="105">
        <v>73</v>
      </c>
      <c r="K342" s="105">
        <v>222.1</v>
      </c>
      <c r="L342" s="105" t="s">
        <v>624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2" s="106">
        <v>0.375</v>
      </c>
      <c r="P342" s="106">
        <v>6.25E-2</v>
      </c>
      <c r="Q342" s="105">
        <v>1</v>
      </c>
      <c r="R342" s="9" t="str">
        <f>IF(F342=0, "*", IFERROR(_xlfn.XLOOKUP(F342, BS_ATIVIDADE[ATIVIDADE], BS_ATIVIDADE[UNIDADE]), "*"))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1313</v>
      </c>
      <c r="W342" s="151" t="s">
        <v>1505</v>
      </c>
      <c r="X342" s="104" t="s">
        <v>452</v>
      </c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PDM - SOLDA</v>
      </c>
      <c r="AJ342" s="8" t="str">
        <f>IF(BS_CONTROLE[[#This Row],[Atividade]]=0, "-", BS_CONTROLE[[#This Row],[Atividade]])</f>
        <v>PDM - SOLDA</v>
      </c>
      <c r="AK342" s="30" t="str">
        <f>BS_CONTROLE[[#This Row],[Local - Partida]]</f>
        <v>-</v>
      </c>
      <c r="AL342" s="30" t="str">
        <f>BS_CONTROLE[[#This Row],[Local - Encerramento]]</f>
        <v>-</v>
      </c>
      <c r="AM342" s="105" t="str">
        <f>IF(BS_CONTROLE[[#This Row],[Entre - Estações]]=0, "-", BS_CONTROLE[[#This Row],[Entre - Estações]])</f>
        <v>ZGB-ZMO</v>
      </c>
      <c r="AN342" s="105" t="str">
        <f>IF(BS_CONTROLE[[#This Row],[SB]]=0, "-", BS_CONTROLE[[#This Row],[SB]])</f>
        <v>217ZMO</v>
      </c>
      <c r="AO342" s="105">
        <f>IF(BS_CONTROLE[[#This Row],[SUB]]=0, "-", BS_CONTROLE[[#This Row],[SUB]])</f>
        <v>73</v>
      </c>
      <c r="AP342" s="105">
        <f>BS_CONTROLE[[#This Row],[KM - Inicio]]</f>
        <v>222.1</v>
      </c>
      <c r="AQ342" s="105">
        <f>BS_CONTROLE[[#This Row],[KM - Inicio]]</f>
        <v>222.1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Nº DE SOLDA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284" t="str">
        <f>D343&amp;B343</f>
        <v>V8746077</v>
      </c>
      <c r="B343" s="181">
        <v>46077</v>
      </c>
      <c r="C343" s="134">
        <f>IF(BS_CONTROLE[[#This Row],[DATA]]="","",WEEKNUM(BS_CONTROLE[[#This Row],[DATA]]))</f>
        <v>9</v>
      </c>
      <c r="D343" s="222" t="s">
        <v>830</v>
      </c>
      <c r="E343" s="233">
        <v>280</v>
      </c>
      <c r="F343" s="227" t="s">
        <v>729</v>
      </c>
      <c r="G343" s="142" t="str">
        <f>IF(D343="","*",VLOOKUP(F343,BS_ATIVIDADE[],3,FALSE))</f>
        <v>MECANIZAÇÃO - SOCADORA</v>
      </c>
      <c r="H343" s="106" t="s">
        <v>201</v>
      </c>
      <c r="I343" s="106" t="s">
        <v>201</v>
      </c>
      <c r="J343" s="105">
        <v>73</v>
      </c>
      <c r="K343" s="105">
        <v>154.30000000000001</v>
      </c>
      <c r="L343" s="105">
        <v>153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3" s="106">
        <v>0.35416666666666669</v>
      </c>
      <c r="P343" s="106">
        <v>0.125</v>
      </c>
      <c r="Q343" s="105">
        <v>755</v>
      </c>
      <c r="R343" s="285" t="str">
        <f>IF(F343=0, "*", IFERROR(_xlfn.XLOOKUP(F343, BS_ATIVIDADE[ATIVIDADE], BS_ATIVIDADE[UNIDADE]), "*"))</f>
        <v>M</v>
      </c>
      <c r="S343" s="28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28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1085</v>
      </c>
      <c r="W343" s="151" t="s">
        <v>1303</v>
      </c>
      <c r="X343" s="104" t="s">
        <v>447</v>
      </c>
      <c r="Y343" s="129"/>
      <c r="Z343" s="104"/>
      <c r="AA343" s="105">
        <v>1</v>
      </c>
      <c r="AB343" s="103" t="s">
        <v>443</v>
      </c>
      <c r="AC343" s="152"/>
      <c r="AD343" s="107">
        <v>0.29166666666666669</v>
      </c>
      <c r="AE343" s="105">
        <v>6238</v>
      </c>
      <c r="AF343" s="105">
        <v>6234</v>
      </c>
      <c r="AG343" s="105" t="s">
        <v>624</v>
      </c>
      <c r="AH343" s="14"/>
      <c r="AI343" s="287" t="str">
        <f>IF(BS_CONTROLE[[#This Row],[Atividade]]=0, "-", BS_CONTROLE[[#This Row],[Atividade]])</f>
        <v>MECANIZAÇÃO - SOCADORA</v>
      </c>
      <c r="AJ343" s="8" t="str">
        <f>IF(BS_CONTROLE[[#This Row],[Atividade]]=0, "-", BS_CONTROLE[[#This Row],[Atividade]])</f>
        <v>MECANIZAÇÃO - SOCADORA</v>
      </c>
      <c r="AK343" s="30" t="str">
        <f>BS_CONTROLE[[#This Row],[Local - Partida]]</f>
        <v>ZPNZXB</v>
      </c>
      <c r="AL343" s="30" t="str">
        <f>BS_CONTROLE[[#This Row],[Local - Encerramento]]</f>
        <v>ZPNZXB</v>
      </c>
      <c r="AM343" s="105" t="str">
        <f>IF(BS_CONTROLE[[#This Row],[Entre - Estações]]=0, "-", BS_CONTROLE[[#This Row],[Entre - Estações]])</f>
        <v>ZCV-ZCT</v>
      </c>
      <c r="AN343" s="105" t="str">
        <f>IF(BS_CONTROLE[[#This Row],[SB]]=0, "-", BS_CONTROLE[[#This Row],[SB]])</f>
        <v>152ZCT</v>
      </c>
      <c r="AO343" s="288">
        <f>IF(BS_CONTROLE[[#This Row],[SUB]]=0, "-", BS_CONTROLE[[#This Row],[SUB]])</f>
        <v>73</v>
      </c>
      <c r="AP343" s="105">
        <f>BS_CONTROLE[[#This Row],[KM - Inicio]]</f>
        <v>154.30000000000001</v>
      </c>
      <c r="AQ343" s="288">
        <f>BS_CONTROLE[[#This Row],[KM - Inicio]]</f>
        <v>154.30000000000001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289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289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1627</v>
      </c>
      <c r="W344" s="151" t="s">
        <v>1628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ref="BT341:BT405" si="21">IF(BN369="","",SUBSTITUTE(BM369," ","")&amp;SUBSTITUTE(BN369," ",""))</f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97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83" operator="equal">
      <formula>"NÃO"</formula>
    </cfRule>
    <cfRule type="cellIs" dxfId="189" priority="12184" operator="equal">
      <formula>"SIM"</formula>
    </cfRule>
  </conditionalFormatting>
  <conditionalFormatting sqref="AZ6:AZ1079">
    <cfRule type="expression" dxfId="188" priority="54639">
      <formula>#REF!=1</formula>
    </cfRule>
  </conditionalFormatting>
  <conditionalFormatting sqref="BE6:BE1079 AY6:AY1079 U6:U1079">
    <cfRule type="cellIs" dxfId="187" priority="54623" operator="equal">
      <formula>"ERRO"</formula>
    </cfRule>
  </conditionalFormatting>
  <conditionalFormatting sqref="BQ6:BQ1079">
    <cfRule type="cellIs" dxfId="186" priority="54618" operator="equal">
      <formula>"Produção e Intervalo"</formula>
    </cfRule>
    <cfRule type="cellIs" dxfId="185" priority="54619" operator="equal">
      <formula>"Aderente"</formula>
    </cfRule>
    <cfRule type="cellIs" dxfId="184" priority="54620" operator="equal">
      <formula>"Intervalo"</formula>
    </cfRule>
    <cfRule type="cellIs" dxfId="183" priority="54621" operator="equal">
      <formula>"Produção"</formula>
    </cfRule>
    <cfRule type="cellIs" dxfId="182" priority="54622" operator="equal">
      <formula>"ERRO"</formula>
    </cfRule>
  </conditionalFormatting>
  <conditionalFormatting sqref="BR6:BS1079">
    <cfRule type="cellIs" dxfId="181" priority="54600" operator="equal">
      <formula>"*"</formula>
    </cfRule>
    <cfRule type="cellIs" dxfId="180" priority="54601" operator="greaterThanOrEqual">
      <formula>1</formula>
    </cfRule>
    <cfRule type="cellIs" dxfId="179" priority="54602" operator="lessThan">
      <formula>1</formula>
    </cfRule>
  </conditionalFormatting>
  <conditionalFormatting sqref="BK2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00" operator="equal">
      <formula>"OPORTUNIDADE"</formula>
    </cfRule>
  </conditionalFormatting>
  <conditionalFormatting sqref="Y28:Z29">
    <cfRule type="cellIs" dxfId="177" priority="498" operator="equal">
      <formula>"NÃO"</formula>
    </cfRule>
    <cfRule type="cellIs" dxfId="176" priority="499" operator="equal">
      <formula>"SIM"</formula>
    </cfRule>
  </conditionalFormatting>
  <conditionalFormatting sqref="BK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0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0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76" operator="equal">
      <formula>"OPORTUNIDADE"</formula>
    </cfRule>
  </conditionalFormatting>
  <conditionalFormatting sqref="Z39">
    <cfRule type="cellIs" dxfId="174" priority="474" operator="equal">
      <formula>"NÃO"</formula>
    </cfRule>
    <cfRule type="cellIs" dxfId="173" priority="475" operator="equal">
      <formula>"SIM"</formula>
    </cfRule>
  </conditionalFormatting>
  <conditionalFormatting sqref="Y42:Y43">
    <cfRule type="cellIs" dxfId="172" priority="473" operator="equal">
      <formula>"OPORTUNIDADE"</formula>
    </cfRule>
  </conditionalFormatting>
  <conditionalFormatting sqref="Y42:Y43">
    <cfRule type="cellIs" dxfId="171" priority="471" operator="equal">
      <formula>"NÃO"</formula>
    </cfRule>
    <cfRule type="cellIs" dxfId="170" priority="472" operator="equal">
      <formula>"SIM"</formula>
    </cfRule>
  </conditionalFormatting>
  <conditionalFormatting sqref="BK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44" operator="equal">
      <formula>"OPORTUNIDADE"</formula>
    </cfRule>
  </conditionalFormatting>
  <conditionalFormatting sqref="Y46:Z46 Z47:Z48 Y47:Y50">
    <cfRule type="cellIs" dxfId="168" priority="442" operator="equal">
      <formula>"NÃO"</formula>
    </cfRule>
    <cfRule type="cellIs" dxfId="167" priority="443" operator="equal">
      <formula>"SIM"</formula>
    </cfRule>
  </conditionalFormatting>
  <conditionalFormatting sqref="BK3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16" operator="equal">
      <formula>"OPORTUNIDADE"</formula>
    </cfRule>
  </conditionalFormatting>
  <conditionalFormatting sqref="Z57">
    <cfRule type="cellIs" dxfId="165" priority="414" operator="equal">
      <formula>"NÃO"</formula>
    </cfRule>
    <cfRule type="cellIs" dxfId="164" priority="415" operator="equal">
      <formula>"SIM"</formula>
    </cfRule>
  </conditionalFormatting>
  <conditionalFormatting sqref="BK3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3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03" operator="equal">
      <formula>"OPORTUNIDADE"</formula>
    </cfRule>
  </conditionalFormatting>
  <conditionalFormatting sqref="Y52:Y61">
    <cfRule type="cellIs" dxfId="162" priority="401" operator="equal">
      <formula>"NÃO"</formula>
    </cfRule>
    <cfRule type="cellIs" dxfId="161" priority="402" operator="equal">
      <formula>"SIM"</formula>
    </cfRule>
  </conditionalFormatting>
  <conditionalFormatting sqref="BK5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7" operator="equal">
      <formula>"OPORTUNIDADE"</formula>
    </cfRule>
  </conditionalFormatting>
  <conditionalFormatting sqref="Z73">
    <cfRule type="cellIs" dxfId="159" priority="365" operator="equal">
      <formula>"NÃO"</formula>
    </cfRule>
    <cfRule type="cellIs" dxfId="158" priority="366" operator="equal">
      <formula>"SIM"</formula>
    </cfRule>
  </conditionalFormatting>
  <conditionalFormatting sqref="Y75">
    <cfRule type="cellIs" dxfId="157" priority="361" operator="equal">
      <formula>"OPORTUNIDADE"</formula>
    </cfRule>
  </conditionalFormatting>
  <conditionalFormatting sqref="Y75">
    <cfRule type="cellIs" dxfId="156" priority="359" operator="equal">
      <formula>"NÃO"</formula>
    </cfRule>
    <cfRule type="cellIs" dxfId="155" priority="360" operator="equal">
      <formula>"SIM"</formula>
    </cfRule>
  </conditionalFormatting>
  <conditionalFormatting sqref="BK6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54" operator="equal">
      <formula>"OPORTUNIDADE"</formula>
    </cfRule>
  </conditionalFormatting>
  <conditionalFormatting sqref="Y76:Y77">
    <cfRule type="cellIs" dxfId="153" priority="352" operator="equal">
      <formula>"NÃO"</formula>
    </cfRule>
    <cfRule type="cellIs" dxfId="152" priority="353" operator="equal">
      <formula>"SIM"</formula>
    </cfRule>
  </conditionalFormatting>
  <conditionalFormatting sqref="BP7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6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9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9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8:BK1079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31">
    <cfRule type="iconSet" priority="6397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79">
    <cfRule type="iconSet" priority="64048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4121">
      <iconSet showValue="0">
        <cfvo type="percent" val="0"/>
        <cfvo type="num" val="1"/>
        <cfvo type="num" val="1" gte="0"/>
      </iconSet>
    </cfRule>
    <cfRule type="iconSet" priority="64122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4127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13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E1:E1048576 S6:T1079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F6:F1079 AI6:AI1079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1629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1630</v>
      </c>
      <c r="E3" s="193" t="s">
        <v>1631</v>
      </c>
      <c r="F3" s="193" t="s">
        <v>1632</v>
      </c>
      <c r="G3" s="193" t="s">
        <v>1633</v>
      </c>
      <c r="H3" s="193" t="s">
        <v>1634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1638</v>
      </c>
      <c r="V1" s="276"/>
      <c r="W1" s="276"/>
    </row>
    <row r="2" spans="1:23" ht="15" customHeight="1">
      <c r="A2" s="87" t="s">
        <v>1639</v>
      </c>
      <c r="B2" s="87" t="s">
        <v>1640</v>
      </c>
      <c r="C2" s="87" t="s">
        <v>442</v>
      </c>
      <c r="D2" s="88" t="s">
        <v>1034</v>
      </c>
      <c r="E2" s="88" t="s">
        <v>4</v>
      </c>
      <c r="F2" s="88" t="s">
        <v>1641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1642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e">
        <f>IF(SP_NORTE!#REF!="","*",SP_NORTE!#REF!)</f>
        <v>#REF!</v>
      </c>
      <c r="B329" s="146" t="e">
        <f>IF(SP_NORTE!#REF!="","*",SP_NORTE!#REF!)</f>
        <v>#REF!</v>
      </c>
      <c r="C329" s="146" t="e">
        <f>IF(SP_NORTE!#REF!="","*",SP_NORTE!#REF!)</f>
        <v>#REF!</v>
      </c>
      <c r="D329" s="138" t="e">
        <f>IF(SP_NORTE!#REF!="","*",SP_NORTE!#REF!)</f>
        <v>#REF!</v>
      </c>
      <c r="E329" s="138" t="e">
        <f>IF(SP_NORTE!#REF!="","*",SP_NORTE!#REF!)</f>
        <v>#REF!</v>
      </c>
      <c r="F329" s="145" t="e">
        <f>IF(SP_NORTE!#REF!="","*",SP_NORTE!#REF!)</f>
        <v>#REF!</v>
      </c>
      <c r="G329" s="145" t="e">
        <f>IF(SP_NORTE!#REF!="","*",SP_NORTE!#REF!)</f>
        <v>#REF!</v>
      </c>
      <c r="H329" s="145" t="e">
        <f>IF(SP_NORTE!#REF!="","*",SP_NORTE!#REF!)</f>
        <v>#REF!</v>
      </c>
      <c r="I329" s="145" t="e">
        <f>IF(SP_NORTE!#REF!="","*",SP_NORTE!#REF!)</f>
        <v>#REF!</v>
      </c>
      <c r="J329" s="145" t="e">
        <f>IF(SP_NORTE!#REF!="","*",SP_NORTE!#REF!)</f>
        <v>#REF!</v>
      </c>
      <c r="K329" s="138" t="e">
        <f>IF(SP_NORTE!#REF!="","*",SP_NORTE!#REF!)</f>
        <v>#REF!</v>
      </c>
      <c r="L329" s="138" t="e">
        <f>IF(SP_NORTE!#REF!="","*",SP_NORTE!#REF!)</f>
        <v>#REF!</v>
      </c>
      <c r="M329" s="139" t="e">
        <f>IF(SP_NORTE!#REF!="","*",SP_NORTE!#REF!)</f>
        <v>#REF!</v>
      </c>
      <c r="N329" s="144" t="e">
        <f>IF(SP_NORTE!#REF!="","*",SP_NORTE!#REF!)</f>
        <v>#REF!</v>
      </c>
      <c r="O329" s="144" t="e">
        <f>IF(SP_NORTE!#REF!="","*",SP_NORTE!#REF!)</f>
        <v>#REF!</v>
      </c>
      <c r="P329" s="143" t="e">
        <f>IF(SP_NORTE!#REF!="","*",SP_NORTE!#REF!)</f>
        <v>#REF!</v>
      </c>
      <c r="Q329" s="143" t="e">
        <f>IF(SP_NORTE!#REF!="","*",SP_NORTE!#REF!)</f>
        <v>#REF!</v>
      </c>
      <c r="R329" s="145" t="e">
        <f>IF(SP_NORTE!#REF!="","*",CONCATENATE(SP_NORTE!#REF!," ",SP_NORTE!#REF!))</f>
        <v>#REF!</v>
      </c>
      <c r="S329" s="145" t="e">
        <f>IF(SP_NORTE!#REF!="","*",SP_NORTE!#REF!)</f>
        <v>#REF!</v>
      </c>
      <c r="T329" s="145" t="e">
        <f>IF(SP_NORTE!#REF!="","*",SP_NORTE!#REF!)</f>
        <v>#REF!</v>
      </c>
      <c r="U329" s="136" t="e">
        <f ca="1">_xlfn.XLOOKUP(G329&amp;$U$2,BS_CONTROLE[CHAVE],BS_CONTROLE[Quantidade_11],"-")</f>
        <v>#REF!</v>
      </c>
      <c r="V329" s="136" t="e">
        <f ca="1">_xlfn.XLOOKUP(G329&amp;$V$2,BS_CONTROLE[CHAVE],BS_CONTROLE[Quantidade_11],"-")</f>
        <v>#REF!</v>
      </c>
      <c r="W329" s="136" t="e">
        <f ca="1">_xlfn.XLOOKUP(G329&amp;$W$2,BS_CONTROLE[CHAVE],BS_CONTROLE[Quantidade_11],"-")</f>
        <v>#REF!</v>
      </c>
    </row>
    <row r="330" spans="1:23">
      <c r="A330" s="146" t="str">
        <f>IF(SP_NORTE!Y332="","*",SP_NORTE!Y332)</f>
        <v>*</v>
      </c>
      <c r="B330" s="146" t="str">
        <f>IF(SP_NORTE!X332="","*",SP_NORTE!X332)</f>
        <v>Oportunidade</v>
      </c>
      <c r="C330" s="146" t="str">
        <f>IF(SP_NORTE!Z332="","*",SP_NORTE!Z332)</f>
        <v>*</v>
      </c>
      <c r="D330" s="138" t="str">
        <f>IF(SP_NORTE!S332="","*",SP_NORTE!S332)</f>
        <v>SP NORTE</v>
      </c>
      <c r="E330" s="138" t="str">
        <f>IF(SP_NORTE!T332="","*",SP_NORTE!T332)</f>
        <v>ZRX-ZTI</v>
      </c>
      <c r="F330" s="145">
        <f>IF(SP_NORTE!B332="","*",SP_NORTE!B332)</f>
        <v>46076</v>
      </c>
      <c r="G330" s="145" t="str">
        <f>IF(SP_NORTE!D332="","*",SP_NORTE!D332)</f>
        <v>V83</v>
      </c>
      <c r="H330" s="145" t="str">
        <f>IF(SP_NORTE!F332="","*",SP_NORTE!F332)</f>
        <v>MECANIZAÇÃO - SOCADORA</v>
      </c>
      <c r="I330" s="145" t="str">
        <f>IF(SP_NORTE!H332="","*",SP_NORTE!H332)</f>
        <v>ZIQ1752</v>
      </c>
      <c r="J330" s="145" t="str">
        <f>IF(SP_NORTE!I332="","*",SP_NORTE!I332)</f>
        <v>ZIQ1752</v>
      </c>
      <c r="K330" s="138" t="str">
        <f>IF(SP_NORTE!M332="","*",SP_NORTE!M332)</f>
        <v>ZRQ</v>
      </c>
      <c r="L330" s="138" t="str">
        <f>IF(SP_NORTE!N332="","*",SP_NORTE!N332)</f>
        <v>ZRQ1</v>
      </c>
      <c r="M330" s="139">
        <f>IF(SP_NORTE!J332="","*",SP_NORTE!J332)</f>
        <v>70</v>
      </c>
      <c r="N330" s="144">
        <f>IF(SP_NORTE!K332="","*",SP_NORTE!K332)</f>
        <v>135</v>
      </c>
      <c r="O330" s="144">
        <f>IF(SP_NORTE!L332="","*",SP_NORTE!L332)</f>
        <v>136</v>
      </c>
      <c r="P330" s="143">
        <f>IF(SP_NORTE!O332="","*",SP_NORTE!O332)</f>
        <v>0.35416666666666669</v>
      </c>
      <c r="Q330" s="143">
        <f>IF(SP_NORTE!P332="","*",SP_NORTE!P332)</f>
        <v>6.25E-2</v>
      </c>
      <c r="R330" s="145" t="str">
        <f>IF(SP_NORTE!Q332="","*",CONCATENATE(SP_NORTE!Q332," ",SP_NORTE!R332))</f>
        <v>360 M</v>
      </c>
      <c r="S330" s="145" t="str">
        <f>IF(SP_NORTE!V332="","*",SP_NORTE!V332)</f>
        <v>Antonioni</v>
      </c>
      <c r="T330" s="145" t="str">
        <f>IF(SP_NORTE!W332="","*",SP_NORTE!W332)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IF(SP_NORTE!Y333="","*",SP_NORTE!Y333)</f>
        <v>*</v>
      </c>
      <c r="B331" s="146" t="str">
        <f>IF(SP_NORTE!X333="","*",SP_NORTE!X333)</f>
        <v>Oportunidade</v>
      </c>
      <c r="C331" s="146" t="str">
        <f>IF(SP_NORTE!Z333="","*",SP_NORTE!Z333)</f>
        <v>*</v>
      </c>
      <c r="D331" s="138" t="str">
        <f>IF(SP_NORTE!S333="","*",SP_NORTE!S333)</f>
        <v>SP NORTE</v>
      </c>
      <c r="E331" s="138" t="str">
        <f>IF(SP_NORTE!T333="","*",SP_NORTE!T333)</f>
        <v>ZRX-ZTI</v>
      </c>
      <c r="F331" s="145">
        <f>IF(SP_NORTE!B333="","*",SP_NORTE!B333)</f>
        <v>46076</v>
      </c>
      <c r="G331" s="145" t="str">
        <f>IF(SP_NORTE!D333="","*",SP_NORTE!D333)</f>
        <v>V97</v>
      </c>
      <c r="H331" s="145" t="str">
        <f>IF(SP_NORTE!F333="","*",SP_NORTE!F333)</f>
        <v>DETECÇÃO - ULTRASSOM - SPERRY</v>
      </c>
      <c r="I331" s="145" t="str">
        <f>IF(SP_NORTE!H333="","*",SP_NORTE!H333)</f>
        <v>ZIQ2</v>
      </c>
      <c r="J331" s="145" t="str">
        <f>IF(SP_NORTE!I333="","*",SP_NORTE!I333)</f>
        <v>ZRX</v>
      </c>
      <c r="K331" s="138" t="str">
        <f>IF(SP_NORTE!M333="","*",SP_NORTE!M333)</f>
        <v>ZIQ-ZRX</v>
      </c>
      <c r="L331" s="138" t="str">
        <f>IF(SP_NORTE!N333="","*",SP_NORTE!N333)</f>
        <v>ZIQZRX</v>
      </c>
      <c r="M331" s="139">
        <f>IF(SP_NORTE!J333="","*",SP_NORTE!J333)</f>
        <v>70</v>
      </c>
      <c r="N331" s="144">
        <f>IF(SP_NORTE!K333="","*",SP_NORTE!K333)</f>
        <v>168</v>
      </c>
      <c r="O331" s="144">
        <f>IF(SP_NORTE!L333="","*",SP_NORTE!L333)</f>
        <v>131</v>
      </c>
      <c r="P331" s="143">
        <f>IF(SP_NORTE!O333="","*",SP_NORTE!O333)</f>
        <v>0.33333333333333331</v>
      </c>
      <c r="Q331" s="143">
        <f>IF(SP_NORTE!P333="","*",SP_NORTE!P333)</f>
        <v>4.1666666666666664E-2</v>
      </c>
      <c r="R331" s="145" t="str">
        <f>IF(SP_NORTE!Q333="","*",CONCATENATE(SP_NORTE!Q333," ",SP_NORTE!R333))</f>
        <v>30 KM</v>
      </c>
      <c r="S331" s="145" t="str">
        <f>IF(SP_NORTE!V333="","*",SP_NORTE!V333)</f>
        <v xml:space="preserve">Savio </v>
      </c>
      <c r="T331" s="145" t="str">
        <f>IF(SP_NORTE!W333="","*",SP_NORTE!W333)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IF(SP_NORTE!Y334="","*",SP_NORTE!Y334)</f>
        <v>*</v>
      </c>
      <c r="B332" s="146" t="str">
        <f>IF(SP_NORTE!X334="","*",SP_NORTE!X334)</f>
        <v>Oportunidade</v>
      </c>
      <c r="C332" s="146" t="str">
        <f>IF(SP_NORTE!Z334="","*",SP_NORTE!Z334)</f>
        <v>*</v>
      </c>
      <c r="D332" s="138" t="str">
        <f>IF(SP_NORTE!S334="","*",SP_NORTE!S334)</f>
        <v>SP NORTE</v>
      </c>
      <c r="E332" s="138" t="str">
        <f>IF(SP_NORTE!T334="","*",SP_NORTE!T334)</f>
        <v>ZCZ-ZTI</v>
      </c>
      <c r="F332" s="145">
        <f>IF(SP_NORTE!B334="","*",SP_NORTE!B334)</f>
        <v>46076</v>
      </c>
      <c r="G332" s="145" t="str">
        <f>IF(SP_NORTE!D334="","*",SP_NORTE!D334)</f>
        <v>V53</v>
      </c>
      <c r="H332" s="145" t="str">
        <f>IF(SP_NORTE!F334="","*",SP_NORTE!F334)</f>
        <v>DESLOCAMENTO</v>
      </c>
      <c r="I332" s="145" t="str">
        <f>IF(SP_NORTE!H334="","*",SP_NORTE!H334)</f>
        <v>ZMA-2</v>
      </c>
      <c r="J332" s="145" t="str">
        <f>IF(SP_NORTE!I334="","*",SP_NORTE!I334)</f>
        <v>ZRU-2</v>
      </c>
      <c r="K332" s="138" t="str">
        <f>IF(SP_NORTE!M334="","*",SP_NORTE!M334)</f>
        <v>ZMA-ZRU</v>
      </c>
      <c r="L332" s="138" t="str">
        <f>IF(SP_NORTE!N334="","*",SP_NORTE!N334)</f>
        <v>ZMA-ZRU</v>
      </c>
      <c r="M332" s="139">
        <f>IF(SP_NORTE!J334="","*",SP_NORTE!J334)</f>
        <v>73</v>
      </c>
      <c r="N332" s="144">
        <f>IF(SP_NORTE!K334="","*",SP_NORTE!K334)</f>
        <v>42</v>
      </c>
      <c r="O332" s="144" t="str">
        <f>IF(SP_NORTE!L334="","*",SP_NORTE!L334)</f>
        <v>-</v>
      </c>
      <c r="P332" s="143">
        <f>IF(SP_NORTE!O334="","*",SP_NORTE!O334)</f>
        <v>0.39583333333333331</v>
      </c>
      <c r="Q332" s="143">
        <f>IF(SP_NORTE!P334="","*",SP_NORTE!P334)</f>
        <v>4.1666666666666664E-2</v>
      </c>
      <c r="R332" s="145" t="str">
        <f>IF(SP_NORTE!Q334="","*",CONCATENATE(SP_NORTE!Q334," ",SP_NORTE!R334))</f>
        <v>1 BINÁRIO</v>
      </c>
      <c r="S332" s="145" t="str">
        <f>IF(SP_NORTE!V334="","*",SP_NORTE!V334)</f>
        <v>Higor</v>
      </c>
      <c r="T332" s="145" t="str">
        <f>IF(SP_NORTE!W334="","*",SP_NORTE!W334)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IF(SP_NORTE!Y335="","*",SP_NORTE!Y335)</f>
        <v>*</v>
      </c>
      <c r="B333" s="146" t="str">
        <f>IF(SP_NORTE!X335="","*",SP_NORTE!X335)</f>
        <v>Oportunidade</v>
      </c>
      <c r="C333" s="146" t="str">
        <f>IF(SP_NORTE!Z335="","*",SP_NORTE!Z335)</f>
        <v>*</v>
      </c>
      <c r="D333" s="138" t="str">
        <f>IF(SP_NORTE!S335="","*",SP_NORTE!S335)</f>
        <v>SP NORTE</v>
      </c>
      <c r="E333" s="138" t="str">
        <f>IF(SP_NORTE!T335="","*",SP_NORTE!T335)</f>
        <v>ZRX-ZTI</v>
      </c>
      <c r="F333" s="145">
        <f>IF(SP_NORTE!B335="","*",SP_NORTE!B335)</f>
        <v>46076</v>
      </c>
      <c r="G333" s="145" t="str">
        <f>IF(SP_NORTE!D335="","*",SP_NORTE!D335)</f>
        <v>SIVALDO (TP-707)</v>
      </c>
      <c r="H333" s="145" t="str">
        <f>IF(SP_NORTE!F335="","*",SP_NORTE!F335)</f>
        <v>PDM - SUBSTITUIÇÃO - DORMENTE</v>
      </c>
      <c r="I333" s="145" t="str">
        <f>IF(SP_NORTE!H335="","*",SP_NORTE!H335)</f>
        <v>-</v>
      </c>
      <c r="J333" s="145" t="str">
        <f>IF(SP_NORTE!I335="","*",SP_NORTE!I335)</f>
        <v>-</v>
      </c>
      <c r="K333" s="138" t="str">
        <f>IF(SP_NORTE!M335="","*",SP_NORTE!M335)</f>
        <v>ZSK-ZXH</v>
      </c>
      <c r="L333" s="138" t="str">
        <f>IF(SP_NORTE!N335="","*",SP_NORTE!N335)</f>
        <v>ZSK208</v>
      </c>
      <c r="M333" s="139">
        <f>IF(SP_NORTE!J335="","*",SP_NORTE!J335)</f>
        <v>71</v>
      </c>
      <c r="N333" s="144">
        <f>IF(SP_NORTE!K335="","*",SP_NORTE!K335)</f>
        <v>208</v>
      </c>
      <c r="O333" s="144" t="str">
        <f>IF(SP_NORTE!L335="","*",SP_NORTE!L335)</f>
        <v>-</v>
      </c>
      <c r="P333" s="143">
        <f>IF(SP_NORTE!O335="","*",SP_NORTE!O335)</f>
        <v>0.375</v>
      </c>
      <c r="Q333" s="143">
        <f>IF(SP_NORTE!P335="","*",SP_NORTE!P335)</f>
        <v>6.25E-2</v>
      </c>
      <c r="R333" s="145" t="str">
        <f>IF(SP_NORTE!Q335="","*",CONCATENATE(SP_NORTE!Q335," ",SP_NORTE!R335))</f>
        <v>30 Nº DE DORMENTES</v>
      </c>
      <c r="S333" s="145" t="str">
        <f>IF(SP_NORTE!V335="","*",SP_NORTE!V335)</f>
        <v>Marcone</v>
      </c>
      <c r="T333" s="145" t="str">
        <f>IF(SP_NORTE!W335="","*",SP_NORTE!W335)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IF(SP_NORTE!Y336="","*",SP_NORTE!Y336)</f>
        <v>*</v>
      </c>
      <c r="B334" s="146" t="str">
        <f>IF(SP_NORTE!X336="","*",SP_NORTE!X336)</f>
        <v>Oportunidade</v>
      </c>
      <c r="C334" s="146" t="str">
        <f>IF(SP_NORTE!Z336="","*",SP_NORTE!Z336)</f>
        <v>*</v>
      </c>
      <c r="D334" s="138" t="str">
        <f>IF(SP_NORTE!S336="","*",SP_NORTE!S336)</f>
        <v>SP NORTE</v>
      </c>
      <c r="E334" s="138" t="str">
        <f>IF(SP_NORTE!T336="","*",SP_NORTE!T336)</f>
        <v>ZRX-ZTI</v>
      </c>
      <c r="F334" s="145">
        <f>IF(SP_NORTE!B336="","*",SP_NORTE!B336)</f>
        <v>46076</v>
      </c>
      <c r="G334" s="145" t="str">
        <f>IF(SP_NORTE!D336="","*",SP_NORTE!D336)</f>
        <v>CARLOS (TP-722)</v>
      </c>
      <c r="H334" s="145" t="str">
        <f>IF(SP_NORTE!F336="","*",SP_NORTE!F336)</f>
        <v>PDM - SOLDA</v>
      </c>
      <c r="I334" s="145" t="str">
        <f>IF(SP_NORTE!H336="","*",SP_NORTE!H336)</f>
        <v>-</v>
      </c>
      <c r="J334" s="145" t="str">
        <f>IF(SP_NORTE!I336="","*",SP_NORTE!I336)</f>
        <v>-</v>
      </c>
      <c r="K334" s="138" t="str">
        <f>IF(SP_NORTE!M336="","*",SP_NORTE!M336)</f>
        <v>ZOX</v>
      </c>
      <c r="L334" s="138" t="str">
        <f>IF(SP_NORTE!N336="","*",SP_NORTE!N336)</f>
        <v>ZOX1</v>
      </c>
      <c r="M334" s="139">
        <f>IF(SP_NORTE!J336="","*",SP_NORTE!J336)</f>
        <v>70</v>
      </c>
      <c r="N334" s="144">
        <f>IF(SP_NORTE!K336="","*",SP_NORTE!K336)</f>
        <v>157.30000000000001</v>
      </c>
      <c r="O334" s="144" t="str">
        <f>IF(SP_NORTE!L336="","*",SP_NORTE!L336)</f>
        <v>-</v>
      </c>
      <c r="P334" s="143">
        <f>IF(SP_NORTE!O336="","*",SP_NORTE!O336)</f>
        <v>0.375</v>
      </c>
      <c r="Q334" s="143">
        <f>IF(SP_NORTE!P336="","*",SP_NORTE!P336)</f>
        <v>6.25E-2</v>
      </c>
      <c r="R334" s="145" t="str">
        <f>IF(SP_NORTE!Q336="","*",CONCATENATE(SP_NORTE!Q336," ",SP_NORTE!R336))</f>
        <v>1 Nº DE SOLDA</v>
      </c>
      <c r="S334" s="145" t="str">
        <f>IF(SP_NORTE!V336="","*",SP_NORTE!V336)</f>
        <v>Marcone</v>
      </c>
      <c r="T334" s="145" t="str">
        <f>IF(SP_NORTE!W336="","*",SP_NORTE!W336)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IF(SP_NORTE!Y337="","*",SP_NORTE!Y337)</f>
        <v>*</v>
      </c>
      <c r="B335" s="146" t="str">
        <f>IF(SP_NORTE!X337="","*",SP_NORTE!X337)</f>
        <v>Oportunidade</v>
      </c>
      <c r="C335" s="146" t="str">
        <f>IF(SP_NORTE!Z337="","*",SP_NORTE!Z337)</f>
        <v>*</v>
      </c>
      <c r="D335" s="138" t="str">
        <f>IF(SP_NORTE!S337="","*",SP_NORTE!S337)</f>
        <v>SP NORTE</v>
      </c>
      <c r="E335" s="138" t="str">
        <f>IF(SP_NORTE!T337="","*",SP_NORTE!T337)</f>
        <v>ZRX-ZTI</v>
      </c>
      <c r="F335" s="145">
        <f>IF(SP_NORTE!B337="","*",SP_NORTE!B337)</f>
        <v>46076</v>
      </c>
      <c r="G335" s="145" t="str">
        <f>IF(SP_NORTE!D337="","*",SP_NORTE!D337)</f>
        <v xml:space="preserve">TURMA FIXA VIA </v>
      </c>
      <c r="H335" s="145" t="str">
        <f>IF(SP_NORTE!F337="","*",SP_NORTE!F337)</f>
        <v>PDM - AMV - MEIA CHAVE</v>
      </c>
      <c r="I335" s="145" t="str">
        <f>IF(SP_NORTE!H337="","*",SP_NORTE!H337)</f>
        <v>-</v>
      </c>
      <c r="J335" s="145" t="str">
        <f>IF(SP_NORTE!I337="","*",SP_NORTE!I337)</f>
        <v>-</v>
      </c>
      <c r="K335" s="138" t="str">
        <f>IF(SP_NORTE!M337="","*",SP_NORTE!M337)</f>
        <v>ZOX-ZIQ</v>
      </c>
      <c r="L335" s="138" t="str">
        <f>IF(SP_NORTE!N337="","*",SP_NORTE!N337)</f>
        <v>164ZIQ</v>
      </c>
      <c r="M335" s="139">
        <f>IF(SP_NORTE!J337="","*",SP_NORTE!J337)</f>
        <v>70</v>
      </c>
      <c r="N335" s="144">
        <f>IF(SP_NORTE!K337="","*",SP_NORTE!K337)</f>
        <v>166.7</v>
      </c>
      <c r="O335" s="144" t="str">
        <f>IF(SP_NORTE!L337="","*",SP_NORTE!L337)</f>
        <v>-</v>
      </c>
      <c r="P335" s="143">
        <f>IF(SP_NORTE!O337="","*",SP_NORTE!O337)</f>
        <v>0.41666666666666669</v>
      </c>
      <c r="Q335" s="143">
        <f>IF(SP_NORTE!P337="","*",SP_NORTE!P337)</f>
        <v>8.3333333333333329E-2</v>
      </c>
      <c r="R335" s="145" t="str">
        <f>IF(SP_NORTE!Q337="","*",CONCATENATE(SP_NORTE!Q337," ",SP_NORTE!R337))</f>
        <v>1 Nº DE PEÇAS</v>
      </c>
      <c r="S335" s="145" t="str">
        <f>IF(SP_NORTE!V337="","*",SP_NORTE!V337)</f>
        <v>Marcone</v>
      </c>
      <c r="T335" s="145" t="str">
        <f>IF(SP_NORTE!W337="","*",SP_NORTE!W337)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IF(SP_NORTE!Y338="","*",SP_NORTE!Y338)</f>
        <v>*</v>
      </c>
      <c r="B336" s="146" t="str">
        <f>IF(SP_NORTE!X338="","*",SP_NORTE!X338)</f>
        <v>*</v>
      </c>
      <c r="C336" s="146" t="str">
        <f>IF(SP_NORTE!Z338="","*",SP_NORTE!Z338)</f>
        <v>*</v>
      </c>
      <c r="D336" s="138" t="str">
        <f>IF(SP_NORTE!S338="","*",SP_NORTE!S338)</f>
        <v>-</v>
      </c>
      <c r="E336" s="138" t="str">
        <f>IF(SP_NORTE!T338="","*",SP_NORTE!T338)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IF(SP_NORTE!F338="","*",SP_NORTE!F338)</f>
        <v>*</v>
      </c>
      <c r="I336" s="145" t="str">
        <f>IF(SP_NORTE!H338="","*",SP_NORTE!H338)</f>
        <v>*</v>
      </c>
      <c r="J336" s="145" t="str">
        <f>IF(SP_NORTE!I338="","*",SP_NORTE!I338)</f>
        <v>*</v>
      </c>
      <c r="K336" s="138" t="str">
        <f>IF(SP_NORTE!M338="","*",SP_NORTE!M338)</f>
        <v>-</v>
      </c>
      <c r="L336" s="138" t="str">
        <f>IF(SP_NORTE!N338="","*",SP_NORTE!N338)</f>
        <v>-</v>
      </c>
      <c r="M336" s="139" t="str">
        <f>IF(SP_NORTE!J338="","*",SP_NORTE!J338)</f>
        <v>*</v>
      </c>
      <c r="N336" s="144" t="str">
        <f>IF(SP_NORTE!K338="","*",SP_NORTE!K338)</f>
        <v>*</v>
      </c>
      <c r="O336" s="144" t="str">
        <f>IF(SP_NORTE!L338="","*",SP_NORTE!L338)</f>
        <v>*</v>
      </c>
      <c r="P336" s="143" t="str">
        <f>IF(SP_NORTE!O338="","*",SP_NORTE!O338)</f>
        <v>*</v>
      </c>
      <c r="Q336" s="143" t="str">
        <f>IF(SP_NORTE!P338="","*",SP_NORTE!P338)</f>
        <v>*</v>
      </c>
      <c r="R336" s="145" t="str">
        <f>IF(SP_NORTE!Q338="","*",CONCATENATE(SP_NORTE!Q338," ",SP_NORTE!R338))</f>
        <v>*</v>
      </c>
      <c r="S336" s="145" t="str">
        <f>IF(SP_NORTE!V338="","*",SP_NORTE!V338)</f>
        <v>*</v>
      </c>
      <c r="T336" s="145" t="str">
        <f>IF(SP_NORTE!W338="","*",SP_NORTE!W338)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1643</v>
      </c>
      <c r="C2" s="121" t="s">
        <v>1019</v>
      </c>
      <c r="D2" s="76" t="s">
        <v>1021</v>
      </c>
      <c r="E2" s="76" t="s">
        <v>1644</v>
      </c>
      <c r="F2" s="99" t="s">
        <v>1645</v>
      </c>
      <c r="G2" s="76" t="s">
        <v>1646</v>
      </c>
      <c r="H2" s="76" t="s">
        <v>1647</v>
      </c>
      <c r="I2" s="76" t="s">
        <v>1648</v>
      </c>
      <c r="J2" s="76" t="s">
        <v>1649</v>
      </c>
      <c r="K2" s="78" t="s">
        <v>1650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ZPD2</v>
      </c>
      <c r="F325" s="100" t="str">
        <f>IF(SP_NORTE!M341="","*",SP_NORTE!M341)</f>
        <v>ZVP-ZGI</v>
      </c>
      <c r="G325" s="95" t="str">
        <f>IF(SP_NORTE!I341="","*",SP_NORTE!I341)</f>
        <v>ZDP2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IF(SP_NORTE!Y342="","*",SP_NORTE!Y342)</f>
        <v>*</v>
      </c>
      <c r="C326" s="95">
        <f>IF(SP_NORTE!B342="","*",SP_NORTE!B342)</f>
        <v>46077</v>
      </c>
      <c r="D326" s="94" t="str">
        <f>IF(SP_NORTE!D342="","*",SP_NORTE!D342)</f>
        <v>PEDRO (TP-696)</v>
      </c>
      <c r="E326" s="94" t="str">
        <f>IF(SP_NORTE!H342="","*",SP_NORTE!H342)</f>
        <v>-</v>
      </c>
      <c r="F326" s="100" t="str">
        <f>IF(SP_NORTE!M342="","*",SP_NORTE!M342)</f>
        <v>ZGB-ZMO</v>
      </c>
      <c r="G326" s="95" t="str">
        <f>IF(SP_NORTE!I342="","*",SP_NORTE!I342)</f>
        <v>-</v>
      </c>
      <c r="H326" s="95" t="str">
        <f>IF(SP_NORTE!AB342="","*",SP_NORTE!AB342)</f>
        <v>*</v>
      </c>
      <c r="I326" s="95" t="str">
        <f>IF(SP_NORTE!AC342="","*",SP_NORTE!AC342)</f>
        <v>*</v>
      </c>
      <c r="J326" s="96" t="str">
        <f>IF(SP_NORTE!AA342="","*",SP_NORTE!AA342)</f>
        <v>*</v>
      </c>
      <c r="K326" s="97" t="str">
        <f>IF(SP_NORTE!AD342="","*",SP_NORTE!AD342)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1651</v>
      </c>
      <c r="D5" s="278"/>
      <c r="E5" s="278"/>
      <c r="F5" s="278"/>
      <c r="G5" s="278"/>
      <c r="H5" s="278"/>
      <c r="I5" s="278"/>
      <c r="J5" s="279"/>
      <c r="K5" s="280" t="s">
        <v>1652</v>
      </c>
      <c r="L5" s="281"/>
      <c r="M5" s="281"/>
      <c r="N5" s="281"/>
      <c r="O5" s="282" t="s">
        <v>1653</v>
      </c>
      <c r="P5" s="283"/>
    </row>
    <row r="6" spans="1:16" s="74" customFormat="1" ht="15" customHeight="1">
      <c r="A6" s="66" t="s">
        <v>1641</v>
      </c>
      <c r="B6" s="75" t="s">
        <v>1640</v>
      </c>
      <c r="C6" s="76" t="s">
        <v>1034</v>
      </c>
      <c r="D6" s="77" t="s">
        <v>1035</v>
      </c>
      <c r="E6" s="76" t="s">
        <v>1654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1655</v>
      </c>
      <c r="M6" s="80" t="s">
        <v>642</v>
      </c>
      <c r="N6" s="81" t="s">
        <v>1029</v>
      </c>
      <c r="O6" s="156" t="s">
        <v>1072</v>
      </c>
      <c r="P6" s="132" t="s">
        <v>1656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 t="str">
        <f>IF(SP_NORTE!BH332="","*",SP_NORTE!BH332)</f>
        <v>*</v>
      </c>
      <c r="P255" s="147" t="str">
        <f>IF($A$2=1,IF(SP_NORTE!BJ332="","*",SP_NORTE!BJ332),IF(SP_NORTE!BK332="","*",SP_NORTE!BK332))</f>
        <v xml:space="preserve">MC1 08:04, licenciado 09:53, segue para o local de trabalho 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 t="str">
        <f>IF(SP_NORTE!BH333="","*",SP_NORTE!BH333)</f>
        <v>*</v>
      </c>
      <c r="P256" s="147" t="str">
        <f>IF($A$2=1,IF(SP_NORTE!BJ333="","*",SP_NORTE!BJ333),IF(SP_NORTE!BK333="","*",SP_NORTE!BK333))</f>
        <v xml:space="preserve">MC1  08:33, licenciado 09:59, segue para o local de trabalho 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 t="str">
        <f>IF(SP_NORTE!BH335="","*",SP_NORTE!BH335)</f>
        <v>*</v>
      </c>
      <c r="P258" s="147" t="str">
        <f>IF($A$2=1,IF(SP_NORTE!BJ335="","*",SP_NORTE!BJ335),IF(SP_NORTE!BK335="","*",SP_NORTE!BK335))</f>
        <v>TP pronta 09:30, segue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 t="str">
        <f>IF(SP_NORTE!BH336="","*",SP_NORTE!BH336)</f>
        <v>*</v>
      </c>
      <c r="P259" s="147" t="str">
        <f>IF($A$2=1,IF(SP_NORTE!BJ336="","*",SP_NORTE!BJ336),IF(SP_NORTE!BK336="","*",SP_NORTE!BK336))</f>
        <v xml:space="preserve">TP pronta 09:30, previsão após o C60 12hrs 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8.3333333333333329E-2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 t="str">
        <f>IF(SP_NORTE!BH337="","*",SP_NORTE!BH337)</f>
        <v>*</v>
      </c>
      <c r="P260" s="147" t="str">
        <f>IF($A$2=1,IF(SP_NORTE!BJ337="","*",SP_NORTE!BJ337),IF(SP_NORTE!BK337="","*",SP_NORTE!BK337))</f>
        <v>TP pronta 10hrs previsão após D73 13hrs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ZPD2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ZPD2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IF(SP_NORTE!B342="","*",SP_NORTE!B342)</f>
        <v>46077</v>
      </c>
      <c r="B265" s="83" t="str">
        <f>IF(SP_NORTE!X342="","*",SP_NORTE!X342)</f>
        <v>Oportunidade</v>
      </c>
      <c r="C265" s="83" t="str">
        <f>IF(SP_NORTE!S342="","*",SP_NORTE!S342)</f>
        <v>SP NORTE</v>
      </c>
      <c r="D265" s="83" t="str">
        <f>IF(SP_NORTE!T342="","*",SP_NORTE!T342)</f>
        <v>ZEB-ZCZ</v>
      </c>
      <c r="E265" s="83" t="str">
        <f>IF(SP_NORTE!D342="","*",SP_NORTE!D342)</f>
        <v>PEDRO (TP-696)</v>
      </c>
      <c r="F265" s="83" t="str">
        <f>IF(SP_NORTE!H342="","*",SP_NORTE!H342)</f>
        <v>-</v>
      </c>
      <c r="G265" s="83" t="str">
        <f>IF(SP_NORTE!M342="","*",SP_NORTE!M342)</f>
        <v>ZGB-ZMO</v>
      </c>
      <c r="H265" s="116">
        <f>IF(SP_NORTE!K342="","*",SP_NORTE!K342)</f>
        <v>222.1</v>
      </c>
      <c r="I265" s="113">
        <f>IF(SP_NORTE!O342="","*",SP_NORTE!O342)</f>
        <v>0.375</v>
      </c>
      <c r="J265" s="113">
        <f>IF(SP_NORTE!P342="","*",SP_NORTE!P342)</f>
        <v>6.25E-2</v>
      </c>
      <c r="K265" s="83" t="str">
        <f>IF(SP_NORTE!AK342="","*",SP_NORTE!AK342)</f>
        <v>-</v>
      </c>
      <c r="L265" s="83" t="str">
        <f>IF(SP_NORTE!AM342="","*",SP_NORTE!AM342)</f>
        <v>ZGB-ZMO</v>
      </c>
      <c r="M265" s="83">
        <f>IF(SP_NORTE!AP342="","*",SP_NORTE!AP342)</f>
        <v>222.1</v>
      </c>
      <c r="N265" s="83" t="str">
        <f>IF(SP_NORTE!AM342="","*",SP_NORTE!AM342)</f>
        <v>ZGB-ZMO</v>
      </c>
      <c r="O265" s="110" t="str">
        <f>IF(SP_NORTE!BH342="","*",SP_NORTE!BH342)</f>
        <v>*</v>
      </c>
      <c r="P265" s="147" t="str">
        <f>IF($A$2=1,IF(SP_NORTE!BJ342="","*",SP_NORTE!BJ342),IF(SP_NORTE!BK342="","*",SP_NORTE!BK342))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2026-02-23T14:24:24Z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