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473" documentId="120_S{118792C3-22EF-5104-A093-F22BFE3913F3}" xr6:coauthVersionLast="47" xr6:coauthVersionMax="47" xr10:uidLastSave="{A10D607A-C474-4FBC-8835-C78E79CB270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3" i="10" l="1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N375" i="1" a="1"/>
  <c r="N375" i="1" s="1"/>
  <c r="L372" i="11" s="1"/>
  <c r="M375" i="1" a="1"/>
  <c r="M375" i="1" s="1"/>
  <c r="K372" i="11" s="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F53" i="10"/>
  <c r="I49" i="11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<sst xmlns="http://schemas.openxmlformats.org/spreadsheetml/2006/main" count="11588" uniqueCount="1924">
  <si>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</si>
  <si>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</si>
  <si>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</si>
  <si>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</si>
  <si>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</si>
  <si>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</si>
  <si>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</si>
  <si>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</si>
  <si>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</si>
  <si>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</si>
  <si>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</si>
  <si>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</si>
  <si>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</si>
  <si>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</si>
  <si>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</si>
  <si>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</si>
  <si>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</si>
  <si>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</si>
  <si>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</si>
  <si>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</si>
  <si>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</si>
  <si>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</si>
  <si>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</si>
  <si>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</si>
  <si>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</si>
  <si>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</si>
  <si>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</si>
  <si>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</si>
  <si>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</si>
  <si>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</si>
  <si>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</si>
  <si>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</si>
  <si>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</si>
  <si>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</si>
  <si>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</si>
  <si>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</si>
  <si>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</si>
  <si>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</si>
  <si>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</si>
  <si>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</si>
  <si>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</si>
  <si>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</si>
  <si>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</si>
  <si>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</si>
  <si>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</si>
  <si>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</si>
  <si>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</si>
  <si>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</si>
  <si>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</si>
  <si>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</si>
  <si>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</si>
  <si>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</si>
  <si>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</si>
  <si>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</si>
  <si>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</si>
  <si>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</si>
  <si>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</si>
  <si>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</si>
  <si>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</si>
  <si>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</si>
  <si>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</si>
  <si>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</si>
  <si>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</si>
  <si>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</si>
  <si>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</si>
  <si>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</si>
  <si>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</si>
  <si>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</si>
  <si>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</si>
  <si>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</si>
  <si>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</si>
  <si>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</si>
  <si>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</si>
  <si>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</si>
  <si>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</si>
  <si>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</si>
  <si>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</si>
  <si>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</si>
  <si>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</si>
  <si>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</si>
  <si>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</si>
  <si>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</si>
  <si>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</si>
  <si>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</si>
  <si>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</si>
  <si>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</si>
  <si>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</si>
  <si>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</si>
  <si>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</si>
  <si>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</si>
  <si>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</si>
  <si>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</si>
  <si>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</si>
  <si>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</si>
  <si>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</si>
  <si>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</si>
  <si>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</si>
  <si>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</si>
  <si>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</si>
  <si>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</si>
  <si>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</si>
  <si>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</si>
  <si>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</si>
  <si>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</si>
  <si>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</si>
  <si>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</si>
  <si>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</si>
  <si>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</si>
  <si>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</si>
  <si>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</si>
  <si>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</si>
  <si>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</si>
  <si>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</si>
  <si>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</si>
  <si>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</si>
  <si>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</si>
  <si>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</si>
  <si>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</si>
  <si>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</si>
  <si>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</si>
  <si>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</si>
  <si>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</si>
  <si>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</si>
  <si>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</si>
  <si>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</si>
  <si>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</si>
  <si>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</si>
  <si>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</si>
  <si>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</si>
  <si>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</si>
  <si>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</si>
  <si>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</si>
  <si>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</si>
  <si>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</si>
  <si>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</si>
  <si>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</si>
  <si>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</si>
  <si>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</si>
  <si>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</si>
  <si>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</si>
  <si>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</si>
  <si>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</si>
  <si>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</si>
  <si>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</si>
  <si>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</si>
  <si>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</si>
  <si>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</si>
  <si>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</si>
  <si>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</si>
  <si>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</si>
  <si>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</si>
  <si>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</si>
  <si>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</si>
  <si>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</si>
  <si>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</si>
  <si>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</si>
  <si>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</si>
  <si>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</si>
  <si>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</si>
  <si>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</si>
  <si>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</si>
  <si>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</si>
  <si>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</si>
  <si>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</si>
  <si>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</si>
  <si>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</si>
  <si>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</si>
  <si>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</si>
  <si>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</si>
  <si>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</si>
  <si>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</si>
  <si>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</si>
  <si>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</si>
  <si>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</si>
  <si>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</si>
  <si>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</si>
  <si>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</si>
  <si>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</si>
  <si>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</si>
  <si>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</si>
  <si>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</si>
  <si>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</si>
  <si>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</si>
  <si>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</si>
  <si>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</si>
  <si>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</si>
  <si>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</si>
  <si>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</si>
  <si>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</si>
  <si>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</si>
  <si>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</si>
  <si>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</si>
  <si>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</si>
  <si>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</si>
  <si>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</si>
  <si>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</si>
  <si>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</si>
  <si>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</si>
  <si>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</si>
  <si>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</si>
  <si>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</si>
  <si>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</si>
  <si>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</si>
  <si>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</si>
  <si>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</si>
  <si>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</si>
  <si>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</si>
  <si>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</si>
  <si>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</si>
  <si>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</si>
  <si>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</si>
  <si>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</si>
  <si>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</si>
  <si>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</si>
  <si>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</si>
  <si>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</si>
  <si>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</si>
  <si>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</si>
  <si>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</si>
  <si>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</si>
  <si>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</si>
  <si>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</si>
  <si>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</si>
  <si>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</si>
  <si>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</si>
  <si>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</si>
  <si>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</si>
  <si>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</si>
  <si>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</si>
  <si>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</si>
  <si>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</si>
  <si>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</si>
  <si>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</si>
  <si>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</si>
  <si>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</si>
  <si>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</si>
  <si>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</si>
  <si>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</si>
  <si>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</si>
  <si>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</si>
  <si>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</si>
  <si>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</si>
  <si>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</si>
  <si>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</si>
  <si>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</si>
  <si>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</si>
  <si>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</si>
  <si>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</si>
  <si>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</si>
  <si>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</si>
  <si>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</si>
  <si>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</si>
  <si>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</si>
  <si>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</si>
  <si>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</si>
  <si>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</si>
  <si>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</si>
  <si>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</si>
  <si>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</si>
  <si>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</si>
  <si>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</si>
  <si>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</si>
  <si>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</si>
  <si>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</si>
  <si>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</si>
  <si>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</si>
  <si>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</si>
  <si>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</si>
  <si>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</si>
  <si>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</si>
  <si>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</si>
  <si>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</si>
  <si>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</si>
  <si>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</si>
  <si>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</si>
  <si>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</si>
  <si>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</si>
  <si>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</si>
  <si>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</si>
  <si>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</si>
  <si>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</si>
  <si>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</si>
  <si>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</si>
  <si>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</si>
  <si>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</si>
  <si>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</si>
  <si>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</si>
  <si>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</si>
  <si>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</si>
  <si>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</si>
  <si>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</si>
  <si>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</si>
  <si>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</si>
  <si>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</si>
  <si>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</si>
  <si>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</si>
  <si>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</si>
  <si>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</si>
  <si>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</si>
  <si>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</si>
  <si>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</si>
  <si>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</si>
  <si>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</si>
  <si>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</si>
  <si>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</si>
  <si>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</si>
  <si>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</si>
  <si>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</si>
  <si>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</si>
  <si>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</si>
  <si>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</si>
  <si>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</si>
  <si>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</si>
  <si>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</si>
  <si>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</si>
  <si>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</si>
  <si>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</si>
  <si>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</si>
  <si>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</si>
  <si>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</si>
  <si>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</si>
  <si>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</si>
  <si>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</si>
  <si>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</si>
  <si>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</si>
  <si>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</si>
  <si>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</si>
  <si>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</si>
  <si>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</si>
  <si>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</si>
  <si>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</si>
  <si>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</si>
  <si>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</si>
  <si>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</si>
  <si>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</si>
  <si>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</si>
  <si>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</si>
  <si>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</si>
  <si>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</si>
  <si>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</si>
  <si>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</si>
  <si>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</si>
  <si>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</si>
  <si>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</si>
  <si>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</si>
  <si>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</si>
  <si>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</si>
  <si>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</si>
  <si>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</si>
  <si>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</si>
  <si>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</si>
  <si>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</si>
  <si>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</si>
  <si>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</si>
  <si>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</si>
  <si>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</si>
  <si>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</si>
  <si>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</si>
  <si>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</si>
  <si>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</si>
  <si>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</si>
  <si>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</si>
  <si>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</si>
  <si>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</si>
  <si>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</si>
  <si>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</si>
  <si>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</si>
  <si>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</si>
  <si>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</si>
  <si>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</si>
  <si>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</si>
  <si>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</si>
  <si>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</si>
  <si>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</si>
  <si>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</si>
  <si>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</si>
  <si>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</si>
  <si>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</si>
  <si>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</si>
  <si>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</si>
  <si>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</si>
  <si>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</si>
  <si>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</si>
  <si>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</si>
  <si>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</si>
  <si>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</si>
  <si>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</si>
  <si>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</si>
  <si>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</si>
  <si>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</si>
  <si>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</si>
  <si>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</si>
  <si>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</si>
  <si>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</si>
  <si>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</si>
  <si>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</si>
  <si>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</si>
  <si>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</si>
  <si>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</si>
  <si>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</si>
  <si>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</si>
  <si>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</si>
  <si>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</si>
  <si>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</si>
  <si>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</si>
  <si>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</si>
  <si>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</si>
  <si>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</si>
  <si>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</si>
  <si>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</si>
  <si>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</si>
  <si>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</si>
  <si>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</si>
  <si>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</si>
  <si>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</si>
  <si>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</si>
  <si>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</si>
  <si>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</si>
  <si>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</si>
  <si>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</si>
  <si>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</si>
  <si>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</si>
  <si>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</si>
  <si>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</si>
  <si>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</si>
  <si>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</si>
  <si>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</si>
  <si>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</si>
  <si>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</si>
  <si>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</si>
  <si>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</si>
  <si>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</si>
  <si>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</si>
  <si>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</si>
  <si>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</si>
  <si>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</si>
  <si>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</si>
  <si>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</si>
  <si>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</si>
  <si>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</si>
  <si>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</si>
  <si>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</si>
  <si>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</si>
  <si>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</si>
  <si>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</si>
  <si>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</si>
  <si>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</si>
  <si>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</si>
  <si>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</si>
  <si>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</si>
  <si>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</si>
  <si>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</si>
  <si>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</si>
  <si>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</si>
  <si>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</si>
  <si>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</si>
  <si>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</si>
  <si>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</si>
  <si>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</si>
  <si>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</si>
  <si>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</si>
  <si>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</si>
  <si>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</si>
  <si>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</si>
  <si>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</si>
  <si>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</si>
  <si>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</si>
  <si>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</si>
  <si>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</si>
  <si>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</si>
  <si>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</si>
  <si>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</si>
  <si>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</si>
  <si>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</si>
  <si>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</si>
  <si>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</si>
  <si>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</si>
  <si>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</si>
  <si>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</si>
  <si>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</si>
  <si>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</si>
  <si>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</si>
  <si>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</si>
  <si>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</si>
  <si>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</si>
  <si>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</si>
  <si>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</si>
  <si>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</si>
  <si>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</si>
  <si>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</si>
  <si>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</si>
  <si>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</si>
  <si>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</si>
  <si>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</si>
  <si>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</si>
  <si>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</si>
  <si>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</si>
  <si>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</si>
  <si>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</si>
  <si>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</si>
  <si>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</si>
  <si>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</si>
  <si>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</si>
  <si>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</si>
  <si>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</si>
  <si>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</si>
  <si>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</si>
  <si>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</si>
  <si>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</si>
  <si>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</si>
  <si>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</si>
  <si>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</si>
  <si>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</si>
  <si>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</si>
  <si>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</si>
  <si>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</si>
  <si>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</si>
  <si>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</si>
  <si>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</si>
  <si>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</si>
  <si>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</si>
  <si>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</si>
  <si>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</si>
  <si>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</si>
  <si>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</si>
  <si>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</si>
  <si>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</si>
  <si>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</si>
  <si>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</si>
  <si>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</si>
  <si>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</si>
  <si>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</si>
  <si>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</si>
  <si>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</si>
  <si>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</si>
  <si>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</si>
  <si>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</si>
  <si>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</si>
  <si>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</si>
  <si>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</si>
  <si>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</si>
  <si>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</si>
  <si>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</si>
  <si>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</si>
  <si>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</si>
  <si>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</si>
  <si>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</si>
  <si>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</si>
  <si>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</si>
  <si>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</si>
  <si>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</si>
  <si>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</si>
  <si>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</si>
  <si>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</si>
  <si>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</si>
  <si>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</si>
  <si>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</si>
  <si>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</si>
  <si>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</si>
  <si>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</si>
  <si>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</si>
  <si>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</si>
  <si>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</si>
  <si>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</si>
  <si>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</si>
  <si>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</si>
  <si>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</si>
  <si>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</si>
  <si>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</si>
  <si>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</si>
  <si>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</si>
  <si>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</si>
  <si>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</si>
  <si>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</si>
  <si>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</si>
  <si>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</si>
  <si>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</si>
  <si>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</si>
  <si>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</si>
  <si>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</si>
  <si>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</si>
  <si>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</si>
  <si>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</si>
  <si>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</si>
  <si>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</si>
  <si>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</si>
  <si>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</si>
  <si>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</si>
  <si>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</si>
  <si>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</si>
  <si>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</si>
  <si>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</si>
  <si>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</si>
  <si>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</si>
  <si>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</si>
  <si>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</si>
  <si>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</si>
  <si>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</si>
  <si>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</si>
  <si>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</si>
  <si>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</si>
  <si>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</si>
  <si>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</si>
  <si>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</si>
  <si>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</si>
  <si>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</si>
  <si>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</si>
  <si>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</si>
  <si>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</si>
  <si>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</si>
  <si>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</si>
  <si>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</si>
  <si>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</si>
  <si>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</si>
  <si>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</si>
  <si>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</si>
  <si>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</si>
  <si>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</si>
  <si>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</si>
  <si>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</si>
  <si>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</si>
  <si>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</si>
  <si>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</si>
  <si>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</si>
  <si>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</si>
  <si>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</si>
  <si>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</si>
  <si>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</si>
  <si>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</si>
  <si>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</si>
  <si>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</si>
  <si>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</si>
  <si>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</si>
  <si>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</si>
  <si>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</si>
  <si>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</si>
  <si>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</si>
  <si>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</si>
  <si>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</si>
  <si>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</si>
  <si>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</si>
  <si>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</si>
  <si>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</si>
  <si>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</si>
  <si>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</si>
  <si>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</si>
  <si>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</si>
  <si>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</si>
  <si>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</si>
  <si>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</si>
  <si>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</si>
  <si>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</si>
  <si>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</si>
  <si>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</si>
  <si>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</si>
  <si>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</si>
  <si>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</si>
  <si>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</si>
  <si>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</si>
  <si>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</si>
  <si>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</si>
  <si>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</si>
  <si>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</si>
  <si>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</si>
  <si>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</si>
  <si>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</si>
  <si>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</si>
  <si>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</si>
  <si>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</si>
  <si>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</si>
  <si>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</si>
  <si>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</si>
  <si>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</si>
  <si>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</si>
  <si>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</si>
  <si>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</si>
  <si>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</si>
  <si>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</si>
  <si>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</si>
  <si>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</si>
  <si>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</si>
  <si>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</si>
  <si>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</si>
  <si>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</si>
  <si>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</si>
  <si>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</si>
  <si>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</si>
  <si>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</si>
  <si>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</si>
  <si>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</si>
  <si>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</si>
  <si>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</si>
  <si>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</si>
  <si>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</si>
  <si>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</si>
  <si>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</si>
  <si>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</si>
  <si>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</si>
  <si>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</si>
  <si>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</si>
  <si>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</si>
  <si>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</si>
  <si>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</si>
  <si>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</si>
  <si>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</si>
  <si>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</si>
  <si>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</si>
  <si>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</si>
  <si>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</si>
  <si>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</si>
  <si>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</si>
  <si>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</si>
  <si>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</si>
  <si>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</si>
  <si>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</si>
  <si>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</si>
  <si>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</si>
  <si>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</si>
  <si>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</si>
  <si>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</si>
  <si>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</si>
  <si>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</si>
  <si>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</si>
  <si>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</si>
  <si>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</si>
  <si>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</si>
  <si>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</si>
  <si>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</si>
  <si>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</si>
  <si>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</si>
  <si>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</si>
  <si>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</si>
  <si>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</si>
  <si>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</si>
  <si>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</si>
  <si>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</si>
  <si>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</si>
  <si>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</si>
  <si>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</si>
  <si>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</si>
  <si>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</si>
  <si>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</si>
  <si>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</si>
  <si>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</si>
  <si>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</si>
  <si>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</si>
  <si>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</si>
  <si>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</si>
  <si>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</si>
  <si>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</si>
  <si>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</si>
  <si>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</si>
  <si>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</si>
  <si>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</si>
  <si>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</si>
  <si>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</si>
  <si>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</si>
  <si>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</si>
  <si>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</si>
  <si>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</si>
  <si>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</si>
  <si>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</si>
  <si>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</si>
  <si>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</si>
  <si>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</si>
  <si>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</si>
  <si>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</si>
  <si>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</si>
  <si>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</si>
  <si>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</si>
  <si>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</si>
  <si>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</si>
  <si>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</si>
  <si>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</si>
  <si>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</si>
  <si>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</si>
  <si>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</si>
  <si>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</si>
  <si>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</si>
  <si>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</si>
  <si>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</si>
  <si>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</si>
  <si>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</si>
  <si>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</si>
  <si>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</si>
  <si>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</si>
  <si>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</si>
  <si>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</si>
  <si>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</si>
  <si>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</si>
  <si>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</si>
  <si>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</si>
  <si>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</si>
  <si>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</si>
  <si>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</si>
  <si>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</si>
  <si>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</si>
  <si>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</si>
  <si>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</si>
  <si>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</si>
  <si>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</si>
  <si>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</si>
  <si>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</si>
  <si>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</si>
  <si>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</si>
  <si>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</si>
  <si>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</si>
  <si>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</si>
  <si>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</si>
  <si>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</si>
  <si>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</si>
  <si>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</si>
  <si>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</si>
  <si>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</si>
  <si>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</si>
  <si>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</si>
  <si>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</si>
  <si>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</si>
  <si>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</si>
  <si>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</si>
  <si>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</si>
  <si>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</si>
  <si>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</si>
  <si>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</si>
  <si>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</si>
  <si>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</si>
  <si>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</si>
  <si>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</si>
  <si>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</si>
  <si>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</si>
  <si>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</si>
  <si>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</si>
  <si>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</si>
  <si>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</si>
  <si>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</si>
  <si>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</si>
  <si>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</si>
  <si>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</si>
  <si>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</si>
  <si>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</si>
  <si>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</si>
  <si>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</si>
  <si>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</si>
  <si>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</si>
  <si>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</si>
  <si>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</si>
  <si>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</si>
  <si>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</si>
  <si>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</si>
  <si>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</si>
  <si>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</si>
  <si>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</si>
  <si>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</si>
  <si>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</si>
  <si>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</si>
  <si>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</si>
  <si>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</si>
  <si>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</si>
  <si>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</si>
  <si>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</si>
  <si>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</si>
  <si>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</si>
  <si>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</si>
  <si>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</si>
  <si>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</si>
  <si>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</si>
  <si>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</si>
  <si>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</si>
  <si>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</si>
  <si>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</si>
  <si>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</si>
  <si>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</si>
  <si>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</si>
  <si>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</si>
  <si>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</si>
  <si>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</si>
  <si>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</si>
  <si>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</si>
  <si>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</si>
  <si>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</si>
  <si>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</si>
  <si>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</si>
  <si>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</si>
  <si>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</si>
  <si>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</si>
  <si>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</si>
  <si>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</si>
  <si>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</si>
  <si>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</si>
  <si>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</si>
  <si>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</si>
  <si>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</si>
  <si>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</si>
  <si>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</si>
  <si>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</si>
  <si>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</si>
  <si>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</si>
  <si>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</si>
  <si>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</si>
  <si>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</si>
  <si>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</si>
  <si>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</si>
  <si>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</si>
  <si>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</si>
  <si>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</si>
  <si>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</si>
  <si>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</si>
  <si>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</si>
  <si>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</si>
  <si>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</si>
  <si>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</si>
  <si>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</si>
  <si>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</si>
  <si>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</si>
  <si>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</si>
  <si>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</si>
  <si>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</si>
  <si>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</si>
  <si>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</si>
  <si>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</si>
  <si>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</si>
  <si>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</si>
  <si>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</si>
  <si>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</si>
  <si>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</si>
  <si>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</si>
  <si>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</si>
  <si>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</si>
  <si>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</si>
  <si>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</si>
  <si>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</si>
  <si>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</si>
  <si>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</si>
  <si>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</si>
  <si>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</si>
  <si>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</si>
  <si>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</si>
  <si>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</si>
  <si>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</si>
  <si>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</si>
  <si>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</si>
  <si>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</si>
  <si>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</si>
  <si>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</si>
  <si>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</si>
  <si>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</si>
  <si>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</si>
  <si>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</si>
  <si>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</si>
  <si>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</si>
  <si>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</si>
  <si>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</si>
  <si>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</si>
  <si>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</si>
  <si>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</si>
  <si>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</si>
  <si>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</si>
  <si>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</si>
  <si>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</si>
  <si>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</si>
  <si>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</si>
  <si>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</si>
  <si>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</si>
  <si>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</si>
  <si>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</si>
  <si>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</si>
  <si>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</si>
  <si>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</si>
  <si>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</si>
  <si>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</si>
  <si>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</si>
  <si>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</si>
  <si>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</si>
  <si>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</si>
  <si>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</si>
  <si>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</si>
  <si>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</si>
  <si>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</si>
  <si>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</si>
  <si>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</si>
  <si>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</si>
  <si>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</si>
  <si>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</si>
  <si>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</si>
  <si>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</si>
  <si>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</si>
  <si>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</si>
  <si>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</si>
  <si>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</si>
  <si>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</si>
  <si>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</si>
  <si>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</si>
  <si>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</si>
  <si>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</si>
  <si>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</si>
  <si>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</si>
  <si>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</si>
  <si>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</si>
  <si>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</si>
  <si>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</si>
  <si>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</si>
  <si>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</si>
  <si>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</si>
  <si>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</si>
  <si>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</si>
  <si>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</si>
  <si>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</si>
  <si>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</si>
  <si>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</si>
  <si>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</si>
  <si>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</si>
  <si>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</si>
  <si>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</si>
  <si>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</si>
  <si>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</si>
  <si>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</si>
  <si>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</si>
  <si>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</si>
  <si>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</si>
  <si>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</si>
  <si>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</si>
  <si>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</si>
  <si>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</si>
  <si>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</si>
  <si>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</si>
  <si>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</si>
  <si>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</si>
  <si>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</si>
  <si>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</si>
  <si>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</si>
  <si>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</si>
  <si>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</si>
  <si>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</si>
  <si>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</si>
  <si>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</si>
  <si>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</si>
  <si>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</si>
  <si>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</si>
  <si>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</si>
  <si>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</si>
  <si>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</si>
  <si>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</si>
  <si>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</si>
  <si>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</si>
  <si>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</si>
  <si>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</si>
  <si>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</si>
  <si>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</si>
  <si>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</si>
  <si>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</si>
  <si>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</si>
  <si>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</si>
  <si>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</si>
  <si>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</si>
  <si>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</si>
  <si>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</si>
  <si>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</si>
  <si>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</si>
  <si>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</si>
  <si>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</si>
  <si>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</si>
  <si>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</si>
  <si>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</si>
  <si>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</si>
  <si>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</si>
  <si>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</si>
  <si>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</si>
  <si>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</si>
  <si>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</si>
  <si>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</si>
  <si>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</si>
  <si>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</si>
  <si>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</si>
  <si>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</si>
  <si>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</si>
  <si>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</si>
  <si>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</si>
  <si>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</si>
  <si>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</si>
  <si>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</si>
  <si>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</si>
  <si>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</si>
  <si>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</si>
  <si>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</si>
  <si>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</si>
  <si>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</si>
  <si>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</si>
  <si>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</si>
  <si>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</si>
  <si>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</si>
  <si>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</si>
  <si>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</si>
  <si>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</si>
  <si>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</si>
  <si>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</si>
  <si>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</si>
  <si>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</si>
  <si>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</si>
  <si>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</si>
  <si>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</si>
  <si>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</si>
  <si>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</si>
  <si>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</si>
  <si>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</si>
  <si>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</si>
  <si>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</si>
  <si>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</si>
  <si>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</si>
  <si>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</si>
  <si>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</si>
  <si>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</si>
  <si>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</si>
  <si>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</si>
  <si>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</si>
  <si>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</si>
  <si>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</si>
  <si>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</si>
  <si>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</si>
  <si>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</si>
  <si>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</si>
  <si>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</si>
  <si>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</si>
  <si>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</si>
  <si>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</si>
  <si>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</si>
  <si>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</si>
  <si>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</si>
  <si>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</si>
  <si>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</si>
  <si>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</si>
  <si>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</si>
  <si>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</si>
  <si>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</si>
  <si>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</si>
  <si>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</si>
  <si>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</si>
  <si>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</si>
  <si>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</si>
  <si>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</si>
  <si>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</si>
  <si>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</si>
  <si>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</si>
  <si>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</si>
  <si>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</si>
  <si>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</si>
  <si>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</si>
  <si>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</si>
  <si>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</si>
  <si>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</si>
  <si>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</si>
  <si>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</si>
  <si>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</si>
  <si>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</si>
  <si>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</si>
  <si>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</si>
  <si>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</si>
  <si>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</si>
  <si>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</si>
  <si>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</si>
  <si>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</si>
  <si>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</si>
  <si>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</si>
  <si>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</si>
  <si>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</si>
  <si>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</si>
  <si>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</si>
  <si>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</si>
  <si>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</si>
  <si>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</si>
  <si>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</si>
  <si>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</si>
  <si>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</si>
  <si>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</si>
  <si>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</si>
  <si>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</si>
  <si>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</si>
  <si>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</si>
  <si>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</si>
  <si>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</si>
  <si>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</si>
  <si>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</si>
  <si>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</si>
  <si>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</si>
  <si>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</si>
  <si>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</si>
  <si>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</si>
  <si>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</si>
  <si>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</si>
  <si>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</si>
  <si>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</si>
  <si>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</si>
  <si>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</si>
  <si>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</si>
  <si>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</si>
  <si>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</si>
  <si>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</si>
  <si>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</si>
  <si>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</si>
  <si>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</si>
  <si>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</si>
  <si>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</si>
  <si>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</si>
  <si>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</si>
  <si>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</si>
  <si>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</si>
  <si>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</si>
  <si>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</si>
  <si>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</si>
  <si>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</si>
  <si>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</si>
  <si>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</si>
  <si>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</si>
  <si>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</si>
  <si>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</si>
  <si>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</si>
  <si>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</si>
  <si>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</si>
  <si>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</si>
  <si>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</si>
  <si>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</si>
  <si>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</si>
  <si>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</si>
  <si>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</si>
  <si>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</si>
  <si>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</si>
  <si>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</si>
  <si>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</si>
  <si>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</si>
  <si>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</si>
  <si>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</si>
  <si>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</si>
  <si>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</si>
  <si>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</si>
  <si>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</si>
  <si>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</si>
  <si>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</si>
  <si>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</si>
  <si>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</si>
  <si>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</si>
  <si>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</si>
  <si>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</si>
  <si>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</si>
  <si>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</si>
  <si>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</si>
  <si>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</si>
  <si>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</si>
  <si>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</si>
  <si>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</si>
  <si>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</si>
  <si>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</si>
  <si>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</si>
  <si>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</si>
  <si>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</si>
  <si>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</si>
  <si>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</si>
  <si>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</si>
  <si>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</si>
  <si>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</si>
  <si>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</si>
  <si>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</si>
  <si>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</si>
  <si>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</si>
  <si>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</si>
  <si>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</si>
  <si>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</si>
  <si>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</si>
  <si>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</si>
  <si>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</si>
  <si>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</si>
  <si>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</si>
  <si>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</si>
  <si>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</si>
  <si>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</si>
  <si>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</si>
  <si>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</si>
  <si>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</si>
  <si>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</si>
  <si>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</si>
  <si>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</si>
  <si>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</si>
  <si>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</si>
  <si>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</si>
  <si>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</si>
  <si>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</si>
  <si>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</si>
  <si>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</si>
  <si>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</si>
  <si>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</si>
  <si>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</si>
  <si>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</si>
  <si>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</si>
  <si>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</si>
  <si>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</si>
  <si>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</si>
  <si>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</si>
  <si>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</si>
  <si>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</si>
  <si>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</si>
  <si>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</si>
  <si>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</si>
  <si>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</si>
  <si>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</si>
  <si>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</si>
  <si>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</si>
  <si>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</si>
  <si>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</si>
  <si>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</si>
  <si>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</si>
  <si>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</si>
  <si>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</si>
  <si>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</si>
  <si>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</si>
  <si>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</si>
  <si>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</si>
  <si>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</si>
  <si>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</si>
  <si>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</si>
  <si>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</si>
  <si>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</si>
  <si>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</si>
  <si>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</si>
  <si>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</si>
  <si>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</si>
  <si>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</si>
  <si>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</si>
  <si>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</si>
  <si>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</si>
  <si>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</si>
  <si>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</si>
  <si>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</si>
  <si>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</si>
  <si>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</si>
  <si>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</si>
  <si>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</si>
  <si>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</si>
  <si>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</si>
  <si>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</si>
  <si>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</si>
  <si>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</si>
  <si>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</si>
  <si>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</si>
  <si>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</si>
  <si>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</si>
  <si>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</si>
  <si>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</si>
  <si>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</si>
  <si>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</si>
  <si>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</si>
  <si>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</si>
  <si>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</si>
  <si>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</si>
  <si>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</si>
  <si>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</si>
  <si>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</si>
  <si>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</si>
  <si>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</si>
  <si>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</si>
  <si>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</si>
  <si>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</si>
  <si>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</si>
  <si>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</si>
  <si>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</si>
  <si>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</si>
  <si>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</si>
  <si>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</si>
  <si>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</si>
  <si>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</si>
  <si>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</si>
  <si>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</si>
  <si>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</si>
  <si>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</si>
  <si>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</si>
  <si>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</si>
  <si>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</si>
  <si>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</si>
  <si>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</si>
  <si>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</si>
  <si>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</si>
  <si>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</si>
  <si>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</si>
  <si>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</si>
  <si>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</si>
  <si>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</si>
  <si>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</si>
  <si>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</si>
  <si>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</si>
  <si>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</si>
  <si>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</si>
  <si>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</si>
  <si>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</si>
  <si>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</si>
  <si>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</si>
  <si>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</si>
  <si>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</si>
  <si>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</si>
  <si>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</si>
  <si>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</si>
  <si>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</si>
  <si>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</si>
  <si>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</si>
  <si>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</si>
  <si>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</si>
  <si>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</si>
  <si>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</si>
  <si>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</si>
  <si>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</si>
  <si>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</si>
  <si>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</si>
  <si>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</si>
  <si>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</si>
  <si>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</si>
  <si>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</si>
  <si>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</si>
  <si>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</si>
  <si>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</si>
  <si>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</si>
  <si>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</si>
  <si>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</si>
  <si>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</si>
  <si>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</si>
  <si>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</si>
  <si>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</si>
  <si>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</si>
  <si>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</si>
  <si>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</si>
  <si>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</si>
  <si>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</si>
  <si>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</si>
  <si>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</si>
  <si>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</si>
  <si>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</si>
  <si>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</si>
  <si>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</si>
  <si>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</si>
  <si>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</si>
  <si>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</si>
  <si>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</si>
  <si>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</si>
  <si>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</si>
  <si>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</si>
  <si>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</si>
  <si>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</si>
  <si>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</si>
  <si>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</si>
  <si>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</si>
  <si>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</si>
  <si>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</si>
  <si>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</si>
  <si>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</si>
  <si>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</si>
  <si>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</si>
  <si>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</si>
  <si>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</si>
  <si>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</si>
  <si>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</si>
  <si>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</si>
  <si>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</si>
  <si>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</si>
  <si>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</si>
  <si>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</si>
  <si>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</si>
  <si>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</si>
  <si>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</si>
  <si>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</si>
  <si>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</si>
  <si>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</si>
  <si>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</si>
  <si>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</si>
  <si>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</si>
  <si>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</si>
  <si>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</si>
  <si>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</si>
  <si>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</si>
  <si>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</si>
  <si>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</si>
  <si>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</si>
  <si>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</si>
  <si>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</si>
  <si>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</si>
  <si>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</si>
  <si>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</si>
  <si>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</si>
  <si>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</si>
  <si>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</si>
  <si>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</si>
  <si>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</si>
  <si>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</si>
  <si>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</si>
  <si>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</si>
  <si>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</si>
  <si>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</si>
  <si>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</si>
  <si>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</si>
  <si>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</si>
  <si>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</si>
  <si>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</si>
  <si>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</si>
  <si>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</si>
  <si>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</si>
  <si>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</si>
  <si>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</si>
  <si>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</si>
  <si>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</si>
  <si>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</si>
  <si>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</si>
  <si>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</si>
  <si>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</si>
  <si>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</si>
  <si>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</si>
  <si>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</si>
  <si>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</si>
  <si>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</si>
  <si>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</si>
  <si>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</si>
  <si>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</si>
  <si>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</si>
  <si>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</si>
  <si>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</si>
  <si>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</si>
  <si>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</si>
  <si>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</si>
  <si>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</si>
  <si>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</si>
  <si>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</si>
  <si>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</si>
  <si>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</si>
  <si>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</si>
  <si>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</si>
  <si>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</si>
  <si>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</si>
  <si>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</si>
  <si>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</si>
  <si>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</si>
  <si>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</si>
  <si>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</si>
  <si>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</si>
  <si>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</si>
  <si>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</si>
  <si>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</si>
  <si>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</si>
  <si>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</si>
  <si>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</si>
  <si>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</si>
  <si>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</si>
  <si>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</si>
  <si>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</si>
  <si>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</si>
  <si>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</si>
  <si>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</si>
  <si>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</si>
  <si>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</si>
  <si>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</si>
  <si>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</si>
  <si>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</si>
  <si>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</si>
  <si>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</si>
  <si>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</si>
  <si>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</si>
  <si>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</si>
  <si>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</si>
  <si>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</si>
  <si>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</si>
  <si>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</si>
  <si>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</si>
  <si>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</si>
  <si>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</si>
  <si>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</si>
  <si>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</si>
  <si>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</si>
  <si>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</si>
  <si>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</si>
  <si>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</si>
  <si>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</si>
  <si>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</si>
  <si>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</si>
  <si>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</si>
  <si>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</si>
  <si>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</si>
  <si>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</si>
  <si>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</si>
  <si>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</si>
  <si>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</si>
  <si>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</si>
  <si>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</si>
  <si>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</si>
  <si>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</si>
  <si>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</si>
  <si>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</si>
  <si>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</si>
  <si>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</si>
  <si>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</si>
  <si>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</si>
  <si>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</si>
  <si>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</si>
  <si>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</si>
  <si>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</si>
  <si>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</si>
  <si>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</si>
  <si>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</si>
  <si>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</si>
  <si>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</si>
  <si>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</si>
  <si>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</si>
  <si>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</si>
  <si>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</si>
  <si>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</si>
  <si>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</si>
  <si>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</si>
  <si>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</si>
  <si>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</si>
  <si>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</si>
  <si>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</si>
  <si>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</si>
  <si>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</si>
  <si>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</si>
  <si>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</si>
  <si>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</si>
  <si>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</si>
  <si>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</si>
  <si>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</si>
  <si>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</si>
  <si>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</si>
  <si>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</si>
  <si>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</si>
  <si>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</si>
  <si>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</si>
  <si>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</si>
  <si>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</si>
  <si>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</si>
  <si>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</si>
  <si>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</si>
  <si>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</si>
  <si>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</si>
  <si>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</si>
  <si>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</si>
  <si>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</si>
  <si>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</si>
  <si>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</si>
  <si>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</si>
  <si>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</si>
  <si>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</si>
  <si>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</si>
  <si>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</si>
  <si>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</si>
  <si>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</si>
  <si>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</si>
  <si>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</si>
  <si>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</si>
  <si>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</si>
  <si>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</si>
  <si>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</si>
  <si>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</si>
  <si>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</si>
  <si>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</si>
  <si>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</si>
  <si>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</si>
  <si>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</si>
  <si>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</si>
  <si>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</si>
  <si>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</si>
  <si>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</si>
  <si>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</si>
  <si>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</si>
  <si>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</si>
  <si>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</si>
  <si>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</si>
  <si>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</si>
  <si>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</si>
  <si>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</si>
  <si>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</si>
  <si>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</si>
  <si>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</si>
  <si>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</si>
  <si>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</si>
  <si>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</si>
  <si>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</si>
  <si>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</si>
  <si>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</si>
  <si>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</si>
  <si>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</si>
  <si>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</si>
  <si>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</si>
  <si>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</si>
  <si>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</si>
  <si>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</si>
  <si>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</si>
  <si>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</si>
  <si>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</si>
  <si>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</si>
  <si>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</si>
  <si>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</si>
  <si>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</si>
  <si>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</si>
  <si>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</si>
  <si>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</si>
  <si>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</si>
  <si>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</si>
  <si>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</si>
  <si>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</si>
  <si>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</si>
  <si>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</si>
  <si>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</si>
  <si>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</si>
  <si>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</si>
  <si>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</si>
  <si>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</si>
  <si>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</si>
  <si>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</si>
  <si>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</si>
  <si>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</si>
  <si>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</si>
  <si>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</si>
  <si>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</si>
  <si>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</si>
  <si>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</si>
  <si>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</si>
  <si>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</si>
  <si>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</si>
  <si>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</si>
  <si>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</si>
  <si>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</si>
  <si>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</si>
  <si>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</si>
  <si>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</si>
  <si>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</si>
  <si>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</si>
  <si>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</si>
  <si>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</si>
  <si>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</si>
  <si>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</si>
  <si>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</si>
  <si>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</si>
  <si>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</si>
  <si>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</si>
  <si>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</si>
  <si>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</si>
  <si>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</si>
  <si>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</si>
  <si>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</si>
  <si>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</si>
  <si>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</si>
  <si>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</si>
  <si>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</si>
  <si>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</si>
  <si>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</si>
  <si>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</si>
  <si>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</si>
  <si>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</si>
  <si>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</si>
  <si>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</si>
  <si>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</si>
  <si>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</si>
  <si>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</si>
  <si>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</si>
  <si>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</si>
  <si>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</si>
  <si>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</si>
  <si>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</si>
  <si>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</si>
  <si>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</si>
  <si>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</si>
  <si>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</si>
  <si>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</si>
  <si>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</si>
  <si>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</si>
  <si>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</si>
  <si>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</si>
  <si>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</si>
  <si>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</si>
  <si>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</si>
  <si>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</si>
  <si>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</si>
  <si>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</si>
  <si>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</si>
  <si>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</si>
  <si>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</si>
  <si>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</si>
  <si>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</si>
  <si>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</si>
  <si>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</si>
  <si>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</si>
  <si>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</si>
  <si>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</si>
  <si>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</si>
  <si>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</si>
  <si>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</si>
  <si>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</si>
  <si>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</si>
  <si>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</si>
  <si>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</si>
  <si>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</si>
  <si>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</si>
  <si>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</si>
  <si>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</si>
  <si>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</si>
  <si>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</si>
  <si>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</si>
  <si>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</si>
  <si>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</si>
  <si>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</si>
  <si>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</si>
  <si>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</si>
  <si>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</si>
  <si>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</si>
  <si>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</si>
  <si>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</si>
  <si>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</si>
  <si>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</si>
  <si>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</si>
  <si>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</si>
  <si>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</si>
  <si>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</si>
  <si>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</si>
  <si>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</si>
  <si>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</si>
  <si>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</si>
  <si>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</si>
  <si>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</si>
  <si>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</si>
  <si>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</si>
  <si>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</si>
  <si>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</si>
  <si>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</si>
  <si>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</si>
  <si>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</si>
  <si>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</si>
  <si>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</si>
  <si>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</si>
  <si>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</si>
  <si>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</si>
  <si>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</si>
  <si>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</si>
  <si>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</si>
  <si>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</si>
  <si>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</si>
  <si>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</si>
  <si>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</si>
  <si>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</si>
  <si>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</si>
  <si>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</si>
  <si>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</si>
  <si>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</si>
  <si>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</si>
  <si>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</si>
  <si>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</si>
  <si>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</si>
  <si>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</si>
  <si>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</si>
  <si>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</si>
  <si>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</si>
  <si>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</si>
  <si>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</si>
  <si>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</si>
  <si>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</si>
  <si>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</si>
  <si>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</si>
  <si>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</si>
  <si>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</si>
  <si>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</si>
  <si>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</si>
  <si>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</si>
  <si>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</si>
  <si>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</si>
  <si>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</si>
  <si>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</si>
  <si>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</si>
  <si>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</si>
  <si>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</si>
  <si>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</si>
  <si>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</si>
  <si>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</si>
  <si>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</si>
  <si>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</si>
  <si>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</si>
  <si>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</si>
  <si>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</si>
  <si>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</si>
  <si>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</si>
  <si>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</si>
  <si>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</si>
  <si>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</si>
  <si>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</si>
  <si>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</si>
  <si>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</si>
  <si>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</si>
  <si>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</si>
  <si>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</si>
  <si>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</si>
  <si>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</si>
  <si>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</si>
  <si>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</si>
  <si>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</si>
  <si>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</si>
  <si>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</si>
  <si>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08h45/ sem oportunidade de faixa</t>
  </si>
  <si>
    <t>ZTR</t>
  </si>
  <si>
    <t>ZIQ-ZTR</t>
  </si>
  <si>
    <t>ZIQZTR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</si>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</sst>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/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AY1" activePane="topRight" state="frozen"/>
      <selection pane="topRight" activeCell="BJ361" sqref="BJ3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7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/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/>
      <c r="AT359" s="121"/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/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1</v>
      </c>
      <c r="BI359" s="19"/>
      <c r="BJ359" s="19" t="s">
        <v>1893</v>
      </c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1894</v>
      </c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/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329</v>
      </c>
      <c r="F365" s="141"/>
      <c r="G365" s="10" t="str">
        <f>IF(D365="","*",VLOOKUP(F365,BS_ATIVIDADE[],3,FALSE))</f>
        <v>*</v>
      </c>
      <c r="H365" s="190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2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0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>JULIO (TP-697)45957</v>
      </c>
      <c r="B367" s="115">
        <v>45957</v>
      </c>
      <c r="C367" s="9">
        <f>IF(BS_CONTROLE[[#This Row],[DATA]]="","",WEEKNUM(BS_CONTROLE[[#This Row],[DATA]]))</f>
        <v>44</v>
      </c>
      <c r="D367" s="117" t="s">
        <v>980</v>
      </c>
      <c r="E367" s="47">
        <v>331</v>
      </c>
      <c r="F367" s="141" t="s">
        <v>874</v>
      </c>
      <c r="G367" s="10" t="str">
        <f>IF(D367="","*",VLOOKUP(F367,BS_ATIVIDADE[],3,FALSE))</f>
        <v>SOLDA</v>
      </c>
      <c r="H367" s="190" t="s">
        <v>520</v>
      </c>
      <c r="I367" s="119" t="s">
        <v>520</v>
      </c>
      <c r="J367" s="118">
        <v>73</v>
      </c>
      <c r="K367" s="118">
        <v>261.8</v>
      </c>
      <c r="L367" s="118" t="s">
        <v>520</v>
      </c>
      <c r="M367" s="142" t="s">
        <v>1230</v>
      </c>
      <c r="N367" s="142" t="s">
        <v>388</v>
      </c>
      <c r="O367" s="119">
        <v>0.375</v>
      </c>
      <c r="P367" s="119">
        <v>6.25E-2</v>
      </c>
      <c r="Q367" s="118">
        <v>1</v>
      </c>
      <c r="R367" s="11" t="str">
        <f>IFERROR(_xlfn.XLOOKUP(F367, BS_ATIVIDADE[ATIVIDADE],BS_ATIVIDADE[UNIDADE] ), "*")</f>
        <v>Nº DE SOLDA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18" t="s">
        <v>1602</v>
      </c>
      <c r="W367" s="118" t="s">
        <v>1869</v>
      </c>
      <c r="X367" s="117" t="s">
        <v>522</v>
      </c>
      <c r="Y367" s="144"/>
      <c r="Z367" s="117"/>
      <c r="AA367" s="118" t="s">
        <v>520</v>
      </c>
      <c r="AB367" s="116" t="s">
        <v>520</v>
      </c>
      <c r="AC367" s="116" t="s">
        <v>520</v>
      </c>
      <c r="AD367" s="120" t="s">
        <v>520</v>
      </c>
      <c r="AE367" s="120" t="s">
        <v>520</v>
      </c>
      <c r="AF367" s="120" t="s">
        <v>520</v>
      </c>
      <c r="AG367" s="120" t="s">
        <v>520</v>
      </c>
      <c r="AH367" s="17"/>
      <c r="AI367" s="141" t="str">
        <f>IF(BS_CONTROLE[[#This Row],[Atividade]]=0, "-", BS_CONTROLE[[#This Row],[Atividade]])</f>
        <v>PDM - SOLDA</v>
      </c>
      <c r="AJ367" s="10" t="str">
        <f>IF(BS_CONTROLE[[#This Row],[Atividade]]=0, "-", BS_CONTROLE[[#This Row],[Atividade]])</f>
        <v>PDM - SOLDA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ZEC-2</v>
      </c>
      <c r="AN367" s="118" t="str">
        <f>IF(BS_CONTROLE[[#This Row],[SB]]=0, "-", BS_CONTROLE[[#This Row],[SB]])</f>
        <v>ZEC2</v>
      </c>
      <c r="AO367" s="118">
        <f>IF(BS_CONTROLE[[#This Row],[SUB]]=0, "-", BS_CONTROLE[[#This Row],[SUB]])</f>
        <v>73</v>
      </c>
      <c r="AP367" s="118">
        <f>BS_CONTROLE[[#This Row],[KM - Inicio]]</f>
        <v>261.8</v>
      </c>
      <c r="AQ367" s="118">
        <f>BS_CONTROLE[[#This Row],[KM - Inicio]]</f>
        <v>261.8</v>
      </c>
      <c r="AR367" s="121"/>
      <c r="AS367" s="121"/>
      <c r="AT367" s="121"/>
      <c r="AU367" s="168"/>
      <c r="AV367" s="168"/>
      <c r="AW367" s="16"/>
      <c r="AX367" s="16"/>
      <c r="AY367" s="13">
        <f>IF(D367="","*",IFERROR(IF(ISODD(COUNT(AS367:AX367)),"ERRO",SUM((AT367-AS367),(AV367-AU367),(AX367-AW367))),"ERRO"))</f>
        <v>0</v>
      </c>
      <c r="AZ367" s="202"/>
      <c r="BA367" s="122"/>
      <c r="BB367" s="11" t="str">
        <f>IFERROR(_xlfn.XLOOKUP(AI367, BS_ATIVIDADE[ATIVIDADE],BS_ATIVIDADE[UNIDADE] ), "*")</f>
        <v>Nº DE SOLDA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90" t="str">
        <f>BS_CONTROLE[[#This Row],[Responsavel pelo boletim]]</f>
        <v>Júlio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Produção e Intervalo</v>
      </c>
      <c r="BR367" s="22">
        <f>IF(OR(B367="",F367=""),"*",AY367/P367)</f>
        <v>0</v>
      </c>
      <c r="BS367" s="22">
        <f>IF(OR(B367="",F367=""),"*",BA367/Q367)</f>
        <v>0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/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/>
      <c r="BI368" s="19"/>
      <c r="BJ368" s="19"/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/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/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/>
      <c r="BI369" s="19"/>
      <c r="BJ369" s="19"/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/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/>
      <c r="BI371" s="19"/>
      <c r="BJ371" s="19"/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/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/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/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/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334</v>
      </c>
      <c r="F374" s="141"/>
      <c r="G374" s="10" t="str">
        <f>IF(D374="","*",VLOOKUP(F374,BS_ATIVIDADE[],3,FALSE))</f>
        <v>*</v>
      </c>
      <c r="H374" s="190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 t="s">
        <v>520</v>
      </c>
      <c r="AB374" s="116" t="s">
        <v>520</v>
      </c>
      <c r="AC374" s="116" t="s">
        <v>520</v>
      </c>
      <c r="AD374" s="120" t="s">
        <v>520</v>
      </c>
      <c r="AE374" s="120" t="s">
        <v>520</v>
      </c>
      <c r="AF374" s="120" t="s">
        <v>520</v>
      </c>
      <c r="AG374" s="120" t="s">
        <v>520</v>
      </c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2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0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>
      <c r="A375" s="148" t="str">
        <f>D375&amp;B375</f>
        <v>ANTÔNIO (TP-713)45957</v>
      </c>
      <c r="B375" s="115">
        <v>45957</v>
      </c>
      <c r="C375" s="9">
        <f>IF(BS_CONTROLE[[#This Row],[DATA]]="","",WEEKNUM(BS_CONTROLE[[#This Row],[DATA]]))</f>
        <v>44</v>
      </c>
      <c r="D375" s="117" t="s">
        <v>937</v>
      </c>
      <c r="E375" s="47">
        <v>280</v>
      </c>
      <c r="F375" s="141" t="s">
        <v>874</v>
      </c>
      <c r="G375" s="10" t="str">
        <f>IF(D375="","*",VLOOKUP(F375,BS_ATIVIDADE[],3,FALSE))</f>
        <v>SOLDA</v>
      </c>
      <c r="H375" s="190" t="s">
        <v>520</v>
      </c>
      <c r="I375" s="119" t="s">
        <v>520</v>
      </c>
      <c r="J375" s="118">
        <v>71</v>
      </c>
      <c r="K375" s="142">
        <v>244</v>
      </c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5" s="142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5" s="119">
        <v>0.375</v>
      </c>
      <c r="P375" s="119">
        <v>6.25E-2</v>
      </c>
      <c r="Q375" s="118">
        <v>1</v>
      </c>
      <c r="R375" s="11" t="str">
        <f>IFERROR(_xlfn.XLOOKUP(F375, BS_ATIVIDADE[ATIVIDADE],BS_ATIVIDADE[UNIDADE] ), "*")</f>
        <v>Nº DE SOLDA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5" s="118" t="s">
        <v>1417</v>
      </c>
      <c r="W375" s="118" t="s">
        <v>1869</v>
      </c>
      <c r="X375" s="117" t="s">
        <v>522</v>
      </c>
      <c r="Y375" s="144"/>
      <c r="Z375" s="117"/>
      <c r="AA375" s="118" t="s">
        <v>520</v>
      </c>
      <c r="AB375" s="116" t="s">
        <v>520</v>
      </c>
      <c r="AC375" s="116" t="s">
        <v>520</v>
      </c>
      <c r="AD375" s="120" t="s">
        <v>520</v>
      </c>
      <c r="AE375" s="120" t="s">
        <v>520</v>
      </c>
      <c r="AF375" s="120" t="s">
        <v>520</v>
      </c>
      <c r="AG375" s="120" t="s">
        <v>520</v>
      </c>
      <c r="AH375" s="17"/>
      <c r="AI375" s="141" t="str">
        <f>IF(BS_CONTROLE[[#This Row],[Atividade]]=0, "-", BS_CONTROLE[[#This Row],[Atividade]])</f>
        <v>PDM - SOLDA</v>
      </c>
      <c r="AJ375" s="10" t="str">
        <f>IF(BS_CONTROLE[[#This Row],[Atividade]]=0, "-", BS_CONTROLE[[#This Row],[Atividade]])</f>
        <v>PDM - SOLDA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ZTO-ZOI</v>
      </c>
      <c r="AN375" s="118">
        <f>IF(BS_CONTROLE[[#This Row],[SB]]=0, "-", BS_CONTROLE[[#This Row],[SB]])</f>
        <v>2432441</v>
      </c>
      <c r="AO375" s="118">
        <f>IF(BS_CONTROLE[[#This Row],[SUB]]=0, "-", BS_CONTROLE[[#This Row],[SUB]])</f>
        <v>71</v>
      </c>
      <c r="AP375" s="118">
        <f>BS_CONTROLE[[#This Row],[KM - Inicio]]</f>
        <v>244</v>
      </c>
      <c r="AQ375" s="118">
        <f>BS_CONTROLE[[#This Row],[KM - Inicio]]</f>
        <v>244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Nº DE SOLDA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5" s="190" t="str">
        <f>BS_CONTROLE[[#This Row],[Responsavel pelo boletim]]</f>
        <v>Antônio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336</v>
      </c>
      <c r="F376" s="141"/>
      <c r="G376" s="10" t="str">
        <f>IF(D376="","*",VLOOKUP(F376,BS_ATIVIDADE[],3,FALSE))</f>
        <v>*</v>
      </c>
      <c r="H376" s="190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2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0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A74</v>
      </c>
      <c r="B378" s="115"/>
      <c r="C378" s="9" t="str">
        <f>IF(BS_CONTROLE[[#This Row],[DATA]]="","",WEEKNUM(BS_CONTROLE[[#This Row],[DATA]]))</f>
        <v/>
      </c>
      <c r="D378" s="117" t="s">
        <v>810</v>
      </c>
      <c r="E378" s="47">
        <v>333</v>
      </c>
      <c r="F378" s="141" t="s">
        <v>713</v>
      </c>
      <c r="G378" s="10" t="str">
        <f>IF(D378="","*",VLOOKUP(F378,BS_ATIVIDADE[],3,FALSE))</f>
        <v>DETECÇÃO</v>
      </c>
      <c r="H378" s="190" t="s">
        <v>215</v>
      </c>
      <c r="I378" s="119" t="s">
        <v>1895</v>
      </c>
      <c r="J378" s="118">
        <v>70</v>
      </c>
      <c r="K378" s="118">
        <v>168</v>
      </c>
      <c r="L378" s="118">
        <v>228</v>
      </c>
      <c r="M378" s="142" t="s">
        <v>1896</v>
      </c>
      <c r="N378" s="142" t="s">
        <v>1897</v>
      </c>
      <c r="O378" s="119">
        <v>0.39583333333333331</v>
      </c>
      <c r="P378" s="119">
        <v>4.1666666666666664E-2</v>
      </c>
      <c r="Q378" s="118">
        <v>60</v>
      </c>
      <c r="R378" s="11" t="str">
        <f>IFERROR(_xlfn.XLOOKUP(F378, BS_ATIVIDADE[ATIVIDADE],BS_ATIVIDADE[UNIDADE] ), "*")</f>
        <v>KM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8" s="118" t="s">
        <v>1283</v>
      </c>
      <c r="W378" s="118" t="s">
        <v>1794</v>
      </c>
      <c r="X378" s="117" t="s">
        <v>522</v>
      </c>
      <c r="Y378" s="144"/>
      <c r="Z378" s="117"/>
      <c r="AA378" s="118">
        <v>1</v>
      </c>
      <c r="AB378" s="116" t="s">
        <v>512</v>
      </c>
      <c r="AC378" s="116" t="s">
        <v>520</v>
      </c>
      <c r="AD378" s="120">
        <v>0.29166666666666669</v>
      </c>
      <c r="AE378" s="191">
        <v>6296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DETECÇÃO - RONDA 7 DIAS</v>
      </c>
      <c r="AJ378" s="10" t="str">
        <f>IF(BS_CONTROLE[[#This Row],[Atividade]]=0, "-", BS_CONTROLE[[#This Row],[Atividade]])</f>
        <v>DETECÇÃO - RONDA 7 DIAS</v>
      </c>
      <c r="AK378" s="35" t="str">
        <f>BS_CONTROLE[[#This Row],[Local - Partida]]</f>
        <v>ZIQ</v>
      </c>
      <c r="AL378" s="35" t="str">
        <f>BS_CONTROLE[[#This Row],[Local - Encerramento]]</f>
        <v>ZTR</v>
      </c>
      <c r="AM378" s="118" t="str">
        <f>IF(BS_CONTROLE[[#This Row],[Entre - Estações]]=0, "-", BS_CONTROLE[[#This Row],[Entre - Estações]])</f>
        <v>ZIQ-ZTR</v>
      </c>
      <c r="AN378" s="118" t="str">
        <f>IF(BS_CONTROLE[[#This Row],[SB]]=0, "-", BS_CONTROLE[[#This Row],[SB]])</f>
        <v>ZIQZTR</v>
      </c>
      <c r="AO378" s="118">
        <f>IF(BS_CONTROLE[[#This Row],[SUB]]=0, "-", BS_CONTROLE[[#This Row],[SUB]])</f>
        <v>70</v>
      </c>
      <c r="AP378" s="118">
        <f>BS_CONTROLE[[#This Row],[KM - Inicio]]</f>
        <v>168</v>
      </c>
      <c r="AQ378" s="118">
        <f>BS_CONTROLE[[#This Row],[KM - Inicio]]</f>
        <v>168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KM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8" s="190" t="str">
        <f>BS_CONTROLE[[#This Row],[Responsavel pelo boletim]]</f>
        <v>Generoso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t="24" customHeight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339</v>
      </c>
      <c r="F379" s="141"/>
      <c r="G379" s="10" t="str">
        <f>IF(D379="","*",VLOOKUP(F379,BS_ATIVIDADE[],3,FALSE))</f>
        <v>*</v>
      </c>
      <c r="H379" s="190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2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0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1898</v>
      </c>
      <c r="J380" s="118">
        <v>70</v>
      </c>
      <c r="K380" s="118">
        <v>97</v>
      </c>
      <c r="L380" s="118">
        <v>52</v>
      </c>
      <c r="M380" s="142" t="s">
        <v>1899</v>
      </c>
      <c r="N380" s="142" t="s">
        <v>1900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>KLECIO (TP-699)45957</v>
      </c>
      <c r="B382" s="115">
        <v>45957</v>
      </c>
      <c r="C382" s="9">
        <f>IF(BS_CONTROLE[[#This Row],[DATA]]="","",WEEKNUM(BS_CONTROLE[[#This Row],[DATA]]))</f>
        <v>44</v>
      </c>
      <c r="D382" s="117" t="s">
        <v>984</v>
      </c>
      <c r="E382" s="47">
        <v>320</v>
      </c>
      <c r="F382" s="141" t="s">
        <v>874</v>
      </c>
      <c r="G382" s="10" t="str">
        <f>IF(D382="","*",VLOOKUP(F382,BS_ATIVIDADE[],3,FALSE))</f>
        <v>SOLDA</v>
      </c>
      <c r="H382" s="190" t="s">
        <v>520</v>
      </c>
      <c r="I382" s="119" t="s">
        <v>520</v>
      </c>
      <c r="J382" s="118">
        <v>70</v>
      </c>
      <c r="K382" s="118">
        <v>81.599999999999994</v>
      </c>
      <c r="L382" s="118" t="s">
        <v>520</v>
      </c>
      <c r="M382" s="142" t="s">
        <v>1889</v>
      </c>
      <c r="N382" s="142" t="s">
        <v>124</v>
      </c>
      <c r="O382" s="119">
        <v>0.375</v>
      </c>
      <c r="P382" s="119">
        <v>0.125</v>
      </c>
      <c r="Q382" s="118">
        <v>2</v>
      </c>
      <c r="R382" s="11" t="str">
        <f>IFERROR(_xlfn.XLOOKUP(F382, BS_ATIVIDADE[ATIVIDADE],BS_ATIVIDADE[UNIDADE] ), "*")</f>
        <v>Nº DE SOLDA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2" s="118" t="s">
        <v>1134</v>
      </c>
      <c r="W382" s="118" t="s">
        <v>1890</v>
      </c>
      <c r="X382" s="117" t="s">
        <v>516</v>
      </c>
      <c r="Y382" s="144"/>
      <c r="Z382" s="117"/>
      <c r="AA382" s="118" t="s">
        <v>520</v>
      </c>
      <c r="AB382" s="116" t="s">
        <v>520</v>
      </c>
      <c r="AC382" s="116" t="s">
        <v>520</v>
      </c>
      <c r="AD382" s="120" t="s">
        <v>520</v>
      </c>
      <c r="AE382" s="120" t="s">
        <v>520</v>
      </c>
      <c r="AF382" s="120" t="s">
        <v>520</v>
      </c>
      <c r="AG382" s="120" t="s">
        <v>520</v>
      </c>
      <c r="AH382" s="17"/>
      <c r="AI382" s="141" t="str">
        <f>IF(BS_CONTROLE[[#This Row],[Atividade]]=0, "-", BS_CONTROLE[[#This Row],[Atividade]])</f>
        <v>PDM - SOLDA</v>
      </c>
      <c r="AJ382" s="10" t="str">
        <f>IF(BS_CONTROLE[[#This Row],[Atividade]]=0, "-", BS_CONTROLE[[#This Row],[Atividade]])</f>
        <v>PDM - SOLDA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ZAC-2</v>
      </c>
      <c r="AN382" s="118" t="str">
        <f>IF(BS_CONTROLE[[#This Row],[SB]]=0, "-", BS_CONTROLE[[#This Row],[SB]])</f>
        <v>ZAC2</v>
      </c>
      <c r="AO382" s="118">
        <f>IF(BS_CONTROLE[[#This Row],[SUB]]=0, "-", BS_CONTROLE[[#This Row],[SUB]])</f>
        <v>70</v>
      </c>
      <c r="AP382" s="118">
        <f>BS_CONTROLE[[#This Row],[KM - Inicio]]</f>
        <v>81.599999999999994</v>
      </c>
      <c r="AQ382" s="118">
        <f>BS_CONTROLE[[#This Row],[KM - Inicio]]</f>
        <v>81.599999999999994</v>
      </c>
      <c r="AR382" s="121"/>
      <c r="AS382" s="121"/>
      <c r="AT382" s="121"/>
      <c r="AU382" s="168"/>
      <c r="AV382" s="168"/>
      <c r="AW382" s="16"/>
      <c r="AX382" s="16"/>
      <c r="AY382" s="13">
        <f>IF(D382="","*",IFERROR(IF(ISODD(COUNT(AS382:AX382)),"ERRO",SUM((AT382-AS382),(AV382-AU382),(AX382-AW382))),"ERRO"))</f>
        <v>0</v>
      </c>
      <c r="AZ382" s="202"/>
      <c r="BA382" s="122"/>
      <c r="BB382" s="11" t="str">
        <f>IFERROR(_xlfn.XLOOKUP(AI382, BS_ATIVIDADE[ATIVIDADE],BS_ATIVIDADE[UNIDADE] ), "*")</f>
        <v>Nº DE SOLDA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2" s="190" t="str">
        <f>BS_CONTROLE[[#This Row],[Responsavel pelo boletim]]</f>
        <v>Klécio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Produção e Intervalo</v>
      </c>
      <c r="BR382" s="22">
        <f>IF(OR(B382="",F382=""),"*",AY382/P382)</f>
        <v>0</v>
      </c>
      <c r="BS382" s="22">
        <f>IF(OR(B382="",F382=""),"*",BA382/Q382)</f>
        <v>0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V8845957</v>
      </c>
      <c r="B383" s="115">
        <v>45957</v>
      </c>
      <c r="C383" s="9">
        <f>IF(BS_CONTROLE[[#This Row],[DATA]]="","",WEEKNUM(BS_CONTROLE[[#This Row],[DATA]]))</f>
        <v>44</v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1898</v>
      </c>
      <c r="J383" s="118">
        <v>70</v>
      </c>
      <c r="K383" s="118">
        <v>104</v>
      </c>
      <c r="L383" s="118" t="s">
        <v>520</v>
      </c>
      <c r="M383" s="142" t="s">
        <v>1901</v>
      </c>
      <c r="N383" s="142" t="s">
        <v>1902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Produção e Intervalo</v>
      </c>
      <c r="BR383" s="22">
        <f>IF(OR(B383="",F383=""),"*",AY383/P383)</f>
        <v>0</v>
      </c>
      <c r="BS383" s="22">
        <f>IF(OR(B383="",F383=""),"*",BA383/Q383)</f>
        <v>0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" name="Range1_1_7_35_1_3"/>
    <protectedRange sqref="AF135:AF143 AF152 AF208 AF200 AF218 AF222 AF224 AF248 AF243 AF252 AF264 AF288 AF306 AF322 AF330 AF348:AF349 AF358:AF359 AF369 AF38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F113:F773 F775 AI61:AI772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8"/>
      <c r="B1" s="289"/>
      <c r="C1" s="290"/>
      <c r="L1" s="93"/>
      <c r="M1" s="124"/>
      <c r="N1" s="124"/>
      <c r="O1" s="124"/>
      <c r="P1" s="291" t="s">
        <v>1111</v>
      </c>
      <c r="Q1" s="292"/>
      <c r="R1" s="124"/>
      <c r="T1" s="94"/>
      <c r="U1" s="293" t="s">
        <v>1903</v>
      </c>
      <c r="V1" s="293"/>
      <c r="W1" s="293"/>
    </row>
    <row r="2" spans="1:23" s="92" customFormat="1">
      <c r="A2" s="95" t="s">
        <v>1904</v>
      </c>
      <c r="B2" s="95" t="s">
        <v>1905</v>
      </c>
      <c r="C2" s="95" t="s">
        <v>511</v>
      </c>
      <c r="D2" s="96" t="s">
        <v>1063</v>
      </c>
      <c r="E2" s="96" t="s">
        <v>1064</v>
      </c>
      <c r="F2" s="96" t="s">
        <v>1906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1907</v>
      </c>
      <c r="T2" s="99" t="s">
        <v>1066</v>
      </c>
      <c r="U2" s="173">
        <f ca="1">TODAY()-1</f>
        <v>45955</v>
      </c>
      <c r="V2" s="173">
        <f ca="1">U2-1</f>
        <v>45954</v>
      </c>
      <c r="W2" s="173">
        <f ca="1">V2-1</f>
        <v>45953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2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2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1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>
        <f ca="1">_xlfn.XLOOKUP(G30&amp;$V$2,BS_CONTROLE[CHAVE],BS_CONTROLE[Quantidade_11],"-")</f>
        <v>40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1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2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1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>
        <f ca="1">_xlfn.XLOOKUP(G50&amp;$V$2,BS_CONTROLE[CHAVE],BS_CONTROLE[Quantidade_11],"-")</f>
        <v>66</v>
      </c>
      <c r="W50" s="172">
        <f ca="1">_xlfn.XLOOKUP(G50&amp;$W$2,BS_CONTROLE[CHAVE],BS_CONTROLE[Quantidade_11],"-")</f>
        <v>62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2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2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>
        <f ca="1">_xlfn.XLOOKUP(G64&amp;$V$2,BS_CONTROLE[CHAVE],BS_CONTROLE[Quantidade_11],"-")</f>
        <v>40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2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1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1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2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>
        <f ca="1">_xlfn.XLOOKUP(G98&amp;$V$2,BS_CONTROLE[CHAVE],BS_CONTROLE[Quantidade_11],"-")</f>
        <v>40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2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1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2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2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2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>
        <f ca="1">_xlfn.XLOOKUP(G140&amp;$V$2,BS_CONTROLE[CHAVE],BS_CONTROLE[Quantidade_11],"-")</f>
        <v>40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1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1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2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1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>
        <f ca="1">_xlfn.XLOOKUP(G157&amp;$V$2,BS_CONTROLE[CHAVE],BS_CONTROLE[Quantidade_11],"-")</f>
        <v>40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324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1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1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1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1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1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1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>
        <f ca="1">_xlfn.XLOOKUP(G186&amp;$V$2,BS_CONTROLE[CHAVE],BS_CONTROLE[Quantidade_11],"-")</f>
        <v>66</v>
      </c>
      <c r="W186" s="172">
        <f ca="1">_xlfn.XLOOKUP(G186&amp;$W$2,BS_CONTROLE[CHAVE],BS_CONTROLE[Quantidade_11],"-")</f>
        <v>62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>
        <f ca="1">_xlfn.XLOOKUP(G187&amp;$V$2,BS_CONTROLE[CHAVE],BS_CONTROLE[Quantidade_11],"-")</f>
        <v>40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>
        <f ca="1">_xlfn.XLOOKUP(G188&amp;$V$2,BS_CONTROLE[CHAVE],BS_CONTROLE[Quantidade_11],"-")</f>
        <v>40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1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1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1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2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324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1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2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324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1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1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2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>
        <f ca="1">_xlfn.XLOOKUP(G246&amp;$V$2,BS_CONTROLE[CHAVE],BS_CONTROLE[Quantidade_11],"-")</f>
        <v>0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1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1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2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1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1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1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2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324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1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1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2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>
        <f ca="1">_xlfn.XLOOKUP(G289&amp;$V$2,BS_CONTROLE[CHAVE],BS_CONTROLE[Quantidade_11],"-")</f>
        <v>1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>
        <f ca="1">_xlfn.XLOOKUP(G294&amp;$V$2,BS_CONTROLE[CHAVE],BS_CONTROLE[Quantidade_11],"-")</f>
        <v>66</v>
      </c>
      <c r="W294" s="172">
        <f ca="1">_xlfn.XLOOKUP(G294&amp;$W$2,BS_CONTROLE[CHAVE],BS_CONTROLE[Quantidade_11],"-")</f>
        <v>62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1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1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>
        <f ca="1">_xlfn.XLOOKUP(G305&amp;$V$2,BS_CONTROLE[CHAVE],BS_CONTROLE[Quantidade_11],"-")</f>
        <v>1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2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>
        <f ca="1">_xlfn.XLOOKUP(G311&amp;$V$2,BS_CONTROLE[CHAVE],BS_CONTROLE[Quantidade_11],"-")</f>
        <v>66</v>
      </c>
      <c r="W311" s="172">
        <f ca="1">_xlfn.XLOOKUP(G311&amp;$W$2,BS_CONTROLE[CHAVE],BS_CONTROLE[Quantidade_11],"-")</f>
        <v>62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>
        <f ca="1">_xlfn.XLOOKUP(G313&amp;$V$2,BS_CONTROLE[CHAVE],BS_CONTROLE[Quantidade_11],"-")</f>
        <v>0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>
        <f ca="1">_xlfn.XLOOKUP(G316&amp;$V$2,BS_CONTROLE[CHAVE],BS_CONTROLE[Quantidade_11],"-")</f>
        <v>0</v>
      </c>
      <c r="W316" s="172">
        <f ca="1">_xlfn.XLOOKUP(G316&amp;$W$2,BS_CONTROLE[CHAVE],BS_CONTROLE[Quantidade_11],"-")</f>
        <v>1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1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2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1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324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>
        <f ca="1">_xlfn.XLOOKUP(G323&amp;$V$2,BS_CONTROLE[CHAVE],BS_CONTROLE[Quantidade_11],"-")</f>
        <v>66</v>
      </c>
      <c r="W323" s="172">
        <f ca="1">_xlfn.XLOOKUP(G323&amp;$W$2,BS_CONTROLE[CHAVE],BS_CONTROLE[Quantidade_11],"-")</f>
        <v>62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1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>
        <f ca="1">_xlfn.XLOOKUP(G330&amp;$V$2,BS_CONTROLE[CHAVE],BS_CONTROLE[Quantidade_11],"-")</f>
        <v>0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>
        <f ca="1">_xlfn.XLOOKUP(G331&amp;$V$2,BS_CONTROLE[CHAVE],BS_CONTROLE[Quantidade_11],"-")</f>
        <v>1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1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1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>
        <f ca="1">_xlfn.XLOOKUP(G338&amp;$V$2,BS_CONTROLE[CHAVE],BS_CONTROLE[Quantidade_11],"-")</f>
        <v>1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>
        <f ca="1">_xlfn.XLOOKUP(G339&amp;$V$2,BS_CONTROLE[CHAVE],BS_CONTROLE[Quantidade_11],"-")</f>
        <v>2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>
        <f ca="1">_xlfn.XLOOKUP(G340&amp;$V$2,BS_CONTROLE[CHAVE],BS_CONTROLE[Quantidade_11],"-")</f>
        <v>40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1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1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>
        <f ca="1">_xlfn.XLOOKUP(G351&amp;$V$2,BS_CONTROLE[CHAVE],BS_CONTROLE[Quantidade_11],"-")</f>
        <v>0</v>
      </c>
      <c r="W351" s="172">
        <f ca="1">_xlfn.XLOOKUP(G351&amp;$W$2,BS_CONTROLE[CHAVE],BS_CONTROLE[Quantidade_11],"-")</f>
        <v>1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>
        <f ca="1">_xlfn.XLOOKUP(G352&amp;$U$2,BS_CONTROLE[CHAVE],BS_CONTROLE[Quantidade_11],"-")</f>
        <v>0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>
        <f ca="1">_xlfn.XLOOKUP(G353&amp;$V$2,BS_CONTROLE[CHAVE],BS_CONTROLE[Quantidade_11],"-")</f>
        <v>2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1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*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*</v>
      </c>
      <c r="B362" s="184" t="str">
        <f>IF(SP_NORTE!X365="","*",SP_NORTE!X365)</f>
        <v>*</v>
      </c>
      <c r="C362" s="184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3" t="str">
        <f>IF(SP_NORTE!B365="","*",SP_NORTE!B365)</f>
        <v>*</v>
      </c>
      <c r="G362" s="183" t="str">
        <f>IF(SP_NORTE!D365="","*",SP_NORTE!D365)</f>
        <v>*</v>
      </c>
      <c r="H362" s="183" t="str">
        <f>IF(SP_NORTE!F365="","*",SP_NORTE!F365)</f>
        <v>*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2" t="str">
        <f>IF(SP_NORTE!K365="","*",SP_NORTE!K365)</f>
        <v>*</v>
      </c>
      <c r="O362" s="182" t="str">
        <f>IF(SP_NORTE!L365="","*",SP_NORTE!L365)</f>
        <v>-</v>
      </c>
      <c r="P362" s="181" t="str">
        <f>IF(SP_NORTE!O365="","*",SP_NORTE!O365)</f>
        <v>*</v>
      </c>
      <c r="Q362" s="181" t="str">
        <f>IF(SP_NORTE!P365="","*",SP_NORTE!P365)</f>
        <v>*</v>
      </c>
      <c r="R362" s="183" t="str">
        <f>IF(SP_NORTE!Q365="","*",CONCATENATE(SP_NORTE!Q365," ",SP_NORTE!R365))</f>
        <v>*</v>
      </c>
      <c r="S362" s="183" t="str">
        <f>IF(SP_NORTE!V365="","*",SP_NORTE!V365)</f>
        <v>*</v>
      </c>
      <c r="T362" s="183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Oportunidade</v>
      </c>
      <c r="C364" s="184" t="str">
        <f>IF(SP_NORTE!Z367="","*",SP_NORTE!Z367)</f>
        <v>*</v>
      </c>
      <c r="D364" s="174" t="str">
        <f>IF(SP_NORTE!S367="","*",SP_NORTE!S367)</f>
        <v>SP NORTE</v>
      </c>
      <c r="E364" s="174" t="str">
        <f>IF(SP_NORTE!T367="","*",SP_NORTE!T367)</f>
        <v>TMI-ZEB</v>
      </c>
      <c r="F364" s="183">
        <f>IF(SP_NORTE!B367="","*",SP_NORTE!B367)</f>
        <v>45957</v>
      </c>
      <c r="G364" s="183" t="str">
        <f>IF(SP_NORTE!D367="","*",SP_NORTE!D367)</f>
        <v>JULIO (TP-697)</v>
      </c>
      <c r="H364" s="183" t="str">
        <f>IF(SP_NORTE!F367="","*",SP_NORTE!F367)</f>
        <v>PDM - SOLDA</v>
      </c>
      <c r="I364" s="183" t="str">
        <f>IF(SP_NORTE!H367="","*",SP_NORTE!H367)</f>
        <v>-</v>
      </c>
      <c r="J364" s="183" t="str">
        <f>IF(SP_NORTE!I367="","*",SP_NORTE!I367)</f>
        <v>-</v>
      </c>
      <c r="K364" s="174" t="str">
        <f>IF(SP_NORTE!M367="","*",SP_NORTE!M367)</f>
        <v>ZEC-2</v>
      </c>
      <c r="L364" s="174" t="str">
        <f>IF(SP_NORTE!N367="","*",SP_NORTE!N367)</f>
        <v>ZEC2</v>
      </c>
      <c r="M364" s="175">
        <f>IF(SP_NORTE!J367="","*",SP_NORTE!J367)</f>
        <v>73</v>
      </c>
      <c r="N364" s="182">
        <f>IF(SP_NORTE!K367="","*",SP_NORTE!K367)</f>
        <v>261.8</v>
      </c>
      <c r="O364" s="182" t="str">
        <f>IF(SP_NORTE!L367="","*",SP_NORTE!L367)</f>
        <v>-</v>
      </c>
      <c r="P364" s="181">
        <f>IF(SP_NORTE!O367="","*",SP_NORTE!O367)</f>
        <v>0.375</v>
      </c>
      <c r="Q364" s="181">
        <f>IF(SP_NORTE!P367="","*",SP_NORTE!P367)</f>
        <v>6.25E-2</v>
      </c>
      <c r="R364" s="183" t="str">
        <f>IF(SP_NORTE!Q367="","*",CONCATENATE(SP_NORTE!Q367," ",SP_NORTE!R367))</f>
        <v>1 Nº DE SOLDA</v>
      </c>
      <c r="S364" s="183" t="str">
        <f>IF(SP_NORTE!V367="","*",SP_NORTE!V367)</f>
        <v>Júlio</v>
      </c>
      <c r="T364" s="183" t="str">
        <f>IF(SP_NORTE!W367="","*",SP_NORTE!W367)</f>
        <v>Solda - Condicionada à temperatura</v>
      </c>
      <c r="U364" s="172">
        <f ca="1">_xlfn.XLOOKUP(G364&amp;$U$2,BS_CONTROLE[CHAVE],BS_CONTROLE[Quantidade_11],"-")</f>
        <v>0</v>
      </c>
      <c r="V364" s="172" t="str">
        <f ca="1">_xlfn.XLOOKUP(G364&amp;$V$2,BS_CONTROLE[CHAVE],BS_CONTROLE[Quantidade_11],"-")</f>
        <v>-</v>
      </c>
      <c r="W364" s="172">
        <f ca="1">_xlfn.XLOOKUP(G364&amp;$W$2,BS_CONTROLE[CHAVE],BS_CONTROLE[Quantidade_11],"-")</f>
        <v>0</v>
      </c>
    </row>
    <row r="365" spans="1:23" s="100" customFormat="1" hidden="1">
      <c r="A365" s="184" t="str">
        <f>IF(SP_NORTE!Y368="","*",SP_NORTE!Y368)</f>
        <v>*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>
        <f ca="1">_xlfn.XLOOKUP(G365&amp;$V$2,BS_CONTROLE[CHAVE],BS_CONTROLE[Quantidade_11],"-")</f>
        <v>0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*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1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*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*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*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*</v>
      </c>
      <c r="B371" s="184" t="str">
        <f>IF(SP_NORTE!X374="","*",SP_NORTE!X374)</f>
        <v>*</v>
      </c>
      <c r="C371" s="184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3" t="str">
        <f>IF(SP_NORTE!B374="","*",SP_NORTE!B374)</f>
        <v>*</v>
      </c>
      <c r="G371" s="183" t="str">
        <f>IF(SP_NORTE!D374="","*",SP_NORTE!D374)</f>
        <v>*</v>
      </c>
      <c r="H371" s="183" t="str">
        <f>IF(SP_NORTE!F374="","*",SP_NORTE!F374)</f>
        <v>*</v>
      </c>
      <c r="I371" s="183" t="str">
        <f>IF(SP_NORTE!H374="","*",SP_NORTE!H374)</f>
        <v>-</v>
      </c>
      <c r="J371" s="183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2" t="str">
        <f>IF(SP_NORTE!K374="","*",SP_NORTE!K374)</f>
        <v>*</v>
      </c>
      <c r="O371" s="182" t="str">
        <f>IF(SP_NORTE!L374="","*",SP_NORTE!L374)</f>
        <v>-</v>
      </c>
      <c r="P371" s="181" t="str">
        <f>IF(SP_NORTE!O374="","*",SP_NORTE!O374)</f>
        <v>*</v>
      </c>
      <c r="Q371" s="181" t="str">
        <f>IF(SP_NORTE!P374="","*",SP_NORTE!P374)</f>
        <v>*</v>
      </c>
      <c r="R371" s="183" t="str">
        <f>IF(SP_NORTE!Q374="","*",CONCATENATE(SP_NORTE!Q374," ",SP_NORTE!R374))</f>
        <v>*</v>
      </c>
      <c r="S371" s="183" t="str">
        <f>IF(SP_NORTE!V374="","*",SP_NORTE!V374)</f>
        <v>*</v>
      </c>
      <c r="T371" s="183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4" t="str">
        <f>IF(SP_NORTE!Y375="","*",SP_NORTE!Y375)</f>
        <v>*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ANTÔNIO (TP-713)</v>
      </c>
      <c r="H372" s="183" t="str">
        <f>IF(SP_NORTE!F375="","*",SP_NORTE!F375)</f>
        <v>PDM - SOLDA</v>
      </c>
      <c r="I372" s="183" t="str">
        <f>IF(SP_NORTE!H375="","*",SP_NORTE!H375)</f>
        <v>-</v>
      </c>
      <c r="J372" s="183" t="str">
        <f>IF(SP_NORTE!I375="","*",SP_NORTE!I375)</f>
        <v>-</v>
      </c>
      <c r="K372" s="174" t="str">
        <f>IF(SP_NORTE!M375="","*",SP_NORTE!M375)</f>
        <v>ZTO-ZOI</v>
      </c>
      <c r="L372" s="174">
        <f>IF(SP_NORTE!N375="","*",SP_NORTE!N375)</f>
        <v>2432441</v>
      </c>
      <c r="M372" s="175">
        <f>IF(SP_NORTE!J375="","*",SP_NORTE!J375)</f>
        <v>71</v>
      </c>
      <c r="N372" s="182">
        <f>IF(SP_NORTE!K375="","*",SP_NORTE!K375)</f>
        <v>244</v>
      </c>
      <c r="O372" s="182" t="str">
        <f>IF(SP_NORTE!L375="","*",SP_NORTE!L375)</f>
        <v>-</v>
      </c>
      <c r="P372" s="181">
        <f>IF(SP_NORTE!O375="","*",SP_NORTE!O375)</f>
        <v>0.375</v>
      </c>
      <c r="Q372" s="181">
        <f>IF(SP_NORTE!P375="","*",SP_NORTE!P375)</f>
        <v>6.25E-2</v>
      </c>
      <c r="R372" s="183" t="str">
        <f>IF(SP_NORTE!Q375="","*",CONCATENATE(SP_NORTE!Q375," ",SP_NORTE!R375))</f>
        <v>1 Nº DE SOLDA</v>
      </c>
      <c r="S372" s="183" t="str">
        <f>IF(SP_NORTE!V375="","*",SP_NORTE!V375)</f>
        <v>Antônio</v>
      </c>
      <c r="T372" s="183" t="str">
        <f>IF(SP_NORTE!W375="","*",SP_NORTE!W375)</f>
        <v>Solda - Condicionada à temperatura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1</v>
      </c>
    </row>
    <row r="373" spans="1:23" s="100" customFormat="1" hidden="1">
      <c r="A373" s="184" t="str">
        <f>IF(SP_NORTE!Y376="","*",SP_NORTE!Y376)</f>
        <v>*</v>
      </c>
      <c r="B373" s="184" t="str">
        <f>IF(SP_NORTE!X376="","*",SP_NORTE!X376)</f>
        <v>*</v>
      </c>
      <c r="C373" s="184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3" t="str">
        <f>IF(SP_NORTE!B376="","*",SP_NORTE!B376)</f>
        <v>*</v>
      </c>
      <c r="G373" s="183" t="str">
        <f>IF(SP_NORTE!D376="","*",SP_NORTE!D376)</f>
        <v>*</v>
      </c>
      <c r="H373" s="183" t="str">
        <f>IF(SP_NORTE!F376="","*",SP_NORTE!F376)</f>
        <v>*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2" t="str">
        <f>IF(SP_NORTE!K376="","*",SP_NORTE!K376)</f>
        <v>*</v>
      </c>
      <c r="O373" s="182" t="str">
        <f>IF(SP_NORTE!L376="","*",SP_NORTE!L376)</f>
        <v>-</v>
      </c>
      <c r="P373" s="181" t="str">
        <f>IF(SP_NORTE!O376="","*",SP_NORTE!O376)</f>
        <v>*</v>
      </c>
      <c r="Q373" s="181" t="str">
        <f>IF(SP_NORTE!P376="","*",SP_NORTE!P376)</f>
        <v>*</v>
      </c>
      <c r="R373" s="183" t="str">
        <f>IF(SP_NORTE!Q376="","*",CONCATENATE(SP_NORTE!Q376," ",SP_NORTE!R376))</f>
        <v>*</v>
      </c>
      <c r="S373" s="183" t="str">
        <f>IF(SP_NORTE!V376="","*",SP_NORTE!V376)</f>
        <v>*</v>
      </c>
      <c r="T373" s="183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*</v>
      </c>
      <c r="B375" s="184" t="str">
        <f>IF(SP_NORTE!X378="","*",SP_NORTE!X378)</f>
        <v>Oportunidade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 t="str">
        <f>IF(SP_NORTE!B378="","*",SP_NORTE!B378)</f>
        <v>*</v>
      </c>
      <c r="G375" s="183" t="str">
        <f>IF(SP_NORTE!D378="","*",SP_NORTE!D378)</f>
        <v>A74</v>
      </c>
      <c r="H375" s="183" t="str">
        <f>IF(SP_NORTE!F378="","*",SP_NORTE!F378)</f>
        <v>DETECÇÃO - RONDA 7 DIAS</v>
      </c>
      <c r="I375" s="183" t="str">
        <f>IF(SP_NORTE!H378="","*",SP_NORTE!H378)</f>
        <v>ZIQ</v>
      </c>
      <c r="J375" s="183" t="str">
        <f>IF(SP_NORTE!I378="","*",SP_NORTE!I378)</f>
        <v>ZTR</v>
      </c>
      <c r="K375" s="174" t="str">
        <f>IF(SP_NORTE!M378="","*",SP_NORTE!M378)</f>
        <v>ZIQ-ZTR</v>
      </c>
      <c r="L375" s="174" t="str">
        <f>IF(SP_NORTE!N378="","*",SP_NORTE!N378)</f>
        <v>ZIQZTR</v>
      </c>
      <c r="M375" s="175">
        <f>IF(SP_NORTE!J378="","*",SP_NORTE!J378)</f>
        <v>70</v>
      </c>
      <c r="N375" s="182">
        <f>IF(SP_NORTE!K378="","*",SP_NORTE!K378)</f>
        <v>168</v>
      </c>
      <c r="O375" s="182">
        <f>IF(SP_NORTE!L378="","*",SP_NORTE!L378)</f>
        <v>228</v>
      </c>
      <c r="P375" s="181">
        <f>IF(SP_NORTE!O378="","*",SP_NORTE!O378)</f>
        <v>0.39583333333333331</v>
      </c>
      <c r="Q375" s="181">
        <f>IF(SP_NORTE!P378="","*",SP_NORTE!P378)</f>
        <v>4.1666666666666664E-2</v>
      </c>
      <c r="R375" s="183" t="str">
        <f>IF(SP_NORTE!Q378="","*",CONCATENATE(SP_NORTE!Q378," ",SP_NORTE!R378))</f>
        <v>60 KM</v>
      </c>
      <c r="S375" s="183" t="str">
        <f>IF(SP_NORTE!V378="","*",SP_NORTE!V378)</f>
        <v>Generoso</v>
      </c>
      <c r="T375" s="183" t="str">
        <f>IF(SP_NORTE!W378="","*",SP_NORTE!W378)</f>
        <v xml:space="preserve">Ronda 7 dias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40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*</v>
      </c>
      <c r="B376" s="184" t="str">
        <f>IF(SP_NORTE!X379="","*",SP_NORTE!X379)</f>
        <v>*</v>
      </c>
      <c r="C376" s="184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3" t="str">
        <f>IF(SP_NORTE!B379="","*",SP_NORTE!B379)</f>
        <v>*</v>
      </c>
      <c r="G376" s="183" t="str">
        <f>IF(SP_NORTE!D379="","*",SP_NORTE!D379)</f>
        <v>*</v>
      </c>
      <c r="H376" s="183" t="str">
        <f>IF(SP_NORTE!F379="","*",SP_NORTE!F379)</f>
        <v>*</v>
      </c>
      <c r="I376" s="183" t="str">
        <f>IF(SP_NORTE!H379="","*",SP_NORTE!H379)</f>
        <v>-</v>
      </c>
      <c r="J376" s="183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2" t="str">
        <f>IF(SP_NORTE!K379="","*",SP_NORTE!K379)</f>
        <v>*</v>
      </c>
      <c r="O376" s="182" t="str">
        <f>IF(SP_NORTE!L379="","*",SP_NORTE!L379)</f>
        <v>-</v>
      </c>
      <c r="P376" s="181" t="str">
        <f>IF(SP_NORTE!O379="","*",SP_NORTE!O379)</f>
        <v>*</v>
      </c>
      <c r="Q376" s="181" t="str">
        <f>IF(SP_NORTE!P379="","*",SP_NORTE!P379)</f>
        <v>*</v>
      </c>
      <c r="R376" s="183" t="str">
        <f>IF(SP_NORTE!Q379="","*",CONCATENATE(SP_NORTE!Q379," ",SP_NORTE!R379))</f>
        <v>*</v>
      </c>
      <c r="S376" s="183" t="str">
        <f>IF(SP_NORTE!V379="","*",SP_NORTE!V379)</f>
        <v>*</v>
      </c>
      <c r="T376" s="183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Contrato</v>
      </c>
      <c r="C379" s="184" t="str">
        <f>IF(SP_NORTE!Z382="","*",SP_NORTE!Z382)</f>
        <v>*</v>
      </c>
      <c r="D379" s="174" t="str">
        <f>IF(SP_NORTE!S382="","*",SP_NORTE!S382)</f>
        <v>SP NORTE</v>
      </c>
      <c r="E379" s="174" t="str">
        <f>IF(SP_NORTE!T382="","*",SP_NORTE!T382)</f>
        <v>ZBV-ZTI</v>
      </c>
      <c r="F379" s="183">
        <f>IF(SP_NORTE!B382="","*",SP_NORTE!B382)</f>
        <v>45957</v>
      </c>
      <c r="G379" s="183" t="str">
        <f>IF(SP_NORTE!D382="","*",SP_NORTE!D382)</f>
        <v>KLECIO (TP-699)</v>
      </c>
      <c r="H379" s="183" t="str">
        <f>IF(SP_NORTE!F382="","*",SP_NORTE!F382)</f>
        <v>PDM - SOLDA</v>
      </c>
      <c r="I379" s="183" t="str">
        <f>IF(SP_NORTE!H382="","*",SP_NORTE!H382)</f>
        <v>-</v>
      </c>
      <c r="J379" s="183" t="str">
        <f>IF(SP_NORTE!I382="","*",SP_NORTE!I382)</f>
        <v>-</v>
      </c>
      <c r="K379" s="174" t="str">
        <f>IF(SP_NORTE!M382="","*",SP_NORTE!M382)</f>
        <v>ZAC-2</v>
      </c>
      <c r="L379" s="174" t="str">
        <f>IF(SP_NORTE!N382="","*",SP_NORTE!N382)</f>
        <v>ZAC2</v>
      </c>
      <c r="M379" s="175">
        <f>IF(SP_NORTE!J382="","*",SP_NORTE!J382)</f>
        <v>70</v>
      </c>
      <c r="N379" s="182">
        <f>IF(SP_NORTE!K382="","*",SP_NORTE!K382)</f>
        <v>81.599999999999994</v>
      </c>
      <c r="O379" s="182" t="str">
        <f>IF(SP_NORTE!L382="","*",SP_NORTE!L382)</f>
        <v>-</v>
      </c>
      <c r="P379" s="181">
        <f>IF(SP_NORTE!O382="","*",SP_NORTE!O382)</f>
        <v>0.375</v>
      </c>
      <c r="Q379" s="181">
        <f>IF(SP_NORTE!P382="","*",SP_NORTE!P382)</f>
        <v>0.125</v>
      </c>
      <c r="R379" s="183" t="str">
        <f>IF(SP_NORTE!Q382="","*",CONCATENATE(SP_NORTE!Q382," ",SP_NORTE!R382))</f>
        <v>2 Nº DE SOLDA</v>
      </c>
      <c r="S379" s="183" t="str">
        <f>IF(SP_NORTE!V382="","*",SP_NORTE!V382)</f>
        <v>Klécio</v>
      </c>
      <c r="T379" s="183" t="str">
        <f>IF(SP_NORTE!W382="","*",SP_NORTE!W382)</f>
        <v>Solda - Condicionada à temperatura em ZAC-2</v>
      </c>
      <c r="U379" s="172">
        <f ca="1">_xlfn.XLOOKUP(G379&amp;$U$2,BS_CONTROLE[CHAVE],BS_CONTROLE[Quantidade_11],"-")</f>
        <v>0</v>
      </c>
      <c r="V379" s="172">
        <f ca="1">_xlfn.XLOOKUP(G379&amp;$V$2,BS_CONTROLE[CHAVE],BS_CONTROLE[Quantidade_11],"-")</f>
        <v>2</v>
      </c>
      <c r="W379" s="172">
        <f ca="1">_xlfn.XLOOKUP(G379&amp;$W$2,BS_CONTROLE[CHAVE],BS_CONTROLE[Quantidade_11],"-")</f>
        <v>0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>
        <f>IF(SP_NORTE!B383="","*",SP_NORTE!B383)</f>
        <v>45957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1908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4" t="s">
        <v>1909</v>
      </c>
      <c r="D5" s="295"/>
      <c r="E5" s="295"/>
      <c r="F5" s="295"/>
      <c r="G5" s="295"/>
      <c r="H5" s="295"/>
      <c r="I5" s="295"/>
      <c r="J5" s="296"/>
      <c r="K5" s="297" t="s">
        <v>1910</v>
      </c>
      <c r="L5" s="298"/>
      <c r="M5" s="298"/>
      <c r="N5" s="298"/>
      <c r="O5" s="299" t="s">
        <v>1911</v>
      </c>
      <c r="P5" s="300"/>
    </row>
    <row r="6" spans="1:16" s="82" customFormat="1" ht="15" customHeight="1">
      <c r="A6" s="74" t="s">
        <v>1906</v>
      </c>
      <c r="B6" s="83" t="s">
        <v>1905</v>
      </c>
      <c r="C6" s="84" t="s">
        <v>1063</v>
      </c>
      <c r="D6" s="85" t="s">
        <v>1064</v>
      </c>
      <c r="E6" s="84" t="s">
        <v>1912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1913</v>
      </c>
      <c r="M6" s="88" t="s">
        <v>710</v>
      </c>
      <c r="N6" s="89" t="s">
        <v>1058</v>
      </c>
      <c r="O6" s="225" t="s">
        <v>1101</v>
      </c>
      <c r="P6" s="150" t="s">
        <v>1914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aguardando previsão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Aguardando solicitar MC1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Aguardando solicitar MC1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1915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em preparação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em preparação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1</v>
      </c>
      <c r="P358" s="185" t="str">
        <f>IF($A$2=1,IF(SP_NORTE!BJ359="","*",SP_NORTE!BJ359),IF(SP_NORTE!BK359="","*",SP_NORTE!BK359))</f>
        <v>MC1 08h03/  verificando previsão de faixa para deslocamento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 t="str">
        <f>IF(SP_NORTE!BH364="","*",SP_NORTE!BH364)</f>
        <v>*</v>
      </c>
      <c r="P363" s="185" t="str">
        <f>IF($A$2=1,IF(SP_NORTE!BJ364="","*",SP_NORTE!BJ364),IF(SP_NORTE!BK364="","*",SP_NORTE!BK364))</f>
        <v>*</v>
      </c>
    </row>
    <row r="364" spans="1:16" ht="27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>
        <f>IF(SP_NORTE!B367="","*",SP_NORTE!B367)</f>
        <v>45957</v>
      </c>
      <c r="B366" s="91" t="str">
        <f>IF(SP_NORTE!X367="","*",SP_NORTE!X367)</f>
        <v>Oportunidade</v>
      </c>
      <c r="C366" s="91" t="str">
        <f>IF(SP_NORTE!S367="","*",SP_NORTE!S367)</f>
        <v>SP NORTE</v>
      </c>
      <c r="D366" s="91" t="str">
        <f>IF(SP_NORTE!T367="","*",SP_NORTE!T367)</f>
        <v>TMI-ZEB</v>
      </c>
      <c r="E366" s="91" t="str">
        <f>IF(SP_NORTE!D367="","*",SP_NORTE!D367)</f>
        <v>JULIO (TP-697)</v>
      </c>
      <c r="F366" s="91" t="str">
        <f>IF(SP_NORTE!H367="","*",SP_NORTE!H367)</f>
        <v>-</v>
      </c>
      <c r="G366" s="91" t="str">
        <f>IF(SP_NORTE!M367="","*",SP_NORTE!M367)</f>
        <v>ZEC-2</v>
      </c>
      <c r="H366" s="130">
        <f>IF(SP_NORTE!K367="","*",SP_NORTE!K367)</f>
        <v>261.8</v>
      </c>
      <c r="I366" s="127">
        <f>IF(SP_NORTE!O367="","*",SP_NORTE!O367)</f>
        <v>0.375</v>
      </c>
      <c r="J366" s="127">
        <f>IF(SP_NORTE!P367="","*",SP_NORTE!P367)</f>
        <v>6.25E-2</v>
      </c>
      <c r="K366" s="91" t="str">
        <f>IF(SP_NORTE!AK367="","*",SP_NORTE!AK367)</f>
        <v>-</v>
      </c>
      <c r="L366" s="91" t="str">
        <f>IF(SP_NORTE!AM367="","*",SP_NORTE!AM367)</f>
        <v>ZEC-2</v>
      </c>
      <c r="M366" s="91">
        <f>IF(SP_NORTE!AP367="","*",SP_NORTE!AP367)</f>
        <v>261.8</v>
      </c>
      <c r="N366" s="91" t="str">
        <f>IF(SP_NORTE!AM367="","*",SP_NORTE!AM367)</f>
        <v>ZEC-2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 t="str">
        <f>IF(SP_NORTE!BH372="","*",SP_NORTE!BH372)</f>
        <v>*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 t="str">
        <f>IF(SP_NORTE!BH373="","*",SP_NORTE!BH373)</f>
        <v>*</v>
      </c>
      <c r="P368" s="185" t="str">
        <f>IF($A$2=1,IF(SP_NORTE!BJ373="","*",SP_NORTE!BJ373),IF(SP_NORTE!BK373="","*",SP_NORTE!BK373))</f>
        <v>*</v>
      </c>
    </row>
    <row r="369" spans="1:16" ht="27" hidden="1">
      <c r="A369" s="90" t="str">
        <f>IF(SP_NORTE!B374="","*",SP_NORTE!B374)</f>
        <v>*</v>
      </c>
      <c r="B369" s="91" t="str">
        <f>IF(SP_NORTE!X374="","*",SP_NORTE!X374)</f>
        <v>*</v>
      </c>
      <c r="C369" s="91" t="str">
        <f>IF(SP_NORTE!S374="","*",SP_NORTE!S374)</f>
        <v>-</v>
      </c>
      <c r="D369" s="91" t="str">
        <f>IF(SP_NORTE!T374="","*",SP_NORTE!T374)</f>
        <v>-</v>
      </c>
      <c r="E369" s="91" t="str">
        <f>IF(SP_NORTE!D374="","*",SP_NORTE!D374)</f>
        <v>*</v>
      </c>
      <c r="F369" s="91" t="str">
        <f>IF(SP_NORTE!H374="","*",SP_NORTE!H374)</f>
        <v>-</v>
      </c>
      <c r="G369" s="91" t="str">
        <f>IF(SP_NORTE!M374="","*",SP_NORTE!M374)</f>
        <v>-</v>
      </c>
      <c r="H369" s="130" t="str">
        <f>IF(SP_NORTE!K374="","*",SP_NORTE!K374)</f>
        <v>*</v>
      </c>
      <c r="I369" s="127" t="str">
        <f>IF(SP_NORTE!O374="","*",SP_NORTE!O374)</f>
        <v>*</v>
      </c>
      <c r="J369" s="127" t="str">
        <f>IF(SP_NORTE!P374="","*",SP_NORTE!P374)</f>
        <v>*</v>
      </c>
      <c r="K369" s="91" t="str">
        <f>IF(SP_NORTE!AK374="","*",SP_NORTE!AK374)</f>
        <v>-</v>
      </c>
      <c r="L369" s="91" t="str">
        <f>IF(SP_NORTE!AM374="","*",SP_NORTE!AM374)</f>
        <v>-</v>
      </c>
      <c r="M369" s="91">
        <f>IF(SP_NORTE!AP374="","*",SP_NORTE!AP374)</f>
        <v>0</v>
      </c>
      <c r="N369" s="91" t="str">
        <f>IF(SP_NORTE!AM374="","*",SP_NORTE!AM374)</f>
        <v>-</v>
      </c>
      <c r="O369" s="123" t="str">
        <f>IF(SP_NORTE!BH374="","*",SP_NORTE!BH374)</f>
        <v>*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ANTÔNIO (TP-713)</v>
      </c>
      <c r="F370" s="91" t="str">
        <f>IF(SP_NORTE!H375="","*",SP_NORTE!H375)</f>
        <v>-</v>
      </c>
      <c r="G370" s="91" t="str">
        <f>IF(SP_NORTE!M375="","*",SP_NORTE!M375)</f>
        <v>ZTO-ZOI</v>
      </c>
      <c r="H370" s="130">
        <f>IF(SP_NORTE!K375="","*",SP_NORTE!K375)</f>
        <v>244</v>
      </c>
      <c r="I370" s="127">
        <f>IF(SP_NORTE!O375="","*",SP_NORTE!O375)</f>
        <v>0.375</v>
      </c>
      <c r="J370" s="127">
        <f>IF(SP_NORTE!P375="","*",SP_NORTE!P375)</f>
        <v>6.25E-2</v>
      </c>
      <c r="K370" s="91" t="str">
        <f>IF(SP_NORTE!AK375="","*",SP_NORTE!AK375)</f>
        <v>-</v>
      </c>
      <c r="L370" s="91" t="str">
        <f>IF(SP_NORTE!AM375="","*",SP_NORTE!AM375)</f>
        <v>ZTO-ZOI</v>
      </c>
      <c r="M370" s="91">
        <f>IF(SP_NORTE!AP375="","*",SP_NORTE!AP375)</f>
        <v>244</v>
      </c>
      <c r="N370" s="91" t="str">
        <f>IF(SP_NORTE!AM375="","*",SP_NORTE!AM375)</f>
        <v>ZTO-ZOI</v>
      </c>
      <c r="O370" s="123" t="str">
        <f>IF(SP_NORTE!BH375="","*",SP_NORTE!BH375)</f>
        <v>*</v>
      </c>
      <c r="P370" s="185" t="str">
        <f>IF($A$2=1,IF(SP_NORTE!BJ375="","*",SP_NORTE!BJ375),IF(SP_NORTE!BK375="","*",SP_NORTE!BK375))</f>
        <v>*</v>
      </c>
    </row>
    <row r="371" spans="1:16" ht="27" hidden="1">
      <c r="A371" s="90" t="str">
        <f>IF(SP_NORTE!B376="","*",SP_NORTE!B376)</f>
        <v>*</v>
      </c>
      <c r="B371" s="91" t="str">
        <f>IF(SP_NORTE!X376="","*",SP_NORTE!X376)</f>
        <v>*</v>
      </c>
      <c r="C371" s="91" t="str">
        <f>IF(SP_NORTE!S376="","*",SP_NORTE!S376)</f>
        <v>-</v>
      </c>
      <c r="D371" s="91" t="str">
        <f>IF(SP_NORTE!T376="","*",SP_NORTE!T376)</f>
        <v>-</v>
      </c>
      <c r="E371" s="91" t="str">
        <f>IF(SP_NORTE!D376="","*",SP_NORTE!D376)</f>
        <v>*</v>
      </c>
      <c r="F371" s="91" t="str">
        <f>IF(SP_NORTE!H376="","*",SP_NORTE!H376)</f>
        <v>-</v>
      </c>
      <c r="G371" s="91" t="str">
        <f>IF(SP_NORTE!M376="","*",SP_NORTE!M376)</f>
        <v>-</v>
      </c>
      <c r="H371" s="130" t="str">
        <f>IF(SP_NORTE!K376="","*",SP_NORTE!K376)</f>
        <v>*</v>
      </c>
      <c r="I371" s="127" t="str">
        <f>IF(SP_NORTE!O376="","*",SP_NORTE!O376)</f>
        <v>*</v>
      </c>
      <c r="J371" s="127" t="str">
        <f>IF(SP_NORTE!P376="","*",SP_NORTE!P376)</f>
        <v>*</v>
      </c>
      <c r="K371" s="91" t="str">
        <f>IF(SP_NORTE!AK376="","*",SP_NORTE!AK376)</f>
        <v>-</v>
      </c>
      <c r="L371" s="91" t="str">
        <f>IF(SP_NORTE!AM376="","*",SP_NORTE!AM376)</f>
        <v>-</v>
      </c>
      <c r="M371" s="91">
        <f>IF(SP_NORTE!AP376="","*",SP_NORTE!AP376)</f>
        <v>0</v>
      </c>
      <c r="N371" s="91" t="str">
        <f>IF(SP_NORTE!AM376="","*",SP_NORTE!AM376)</f>
        <v>-</v>
      </c>
      <c r="O371" s="123" t="str">
        <f>IF(SP_NORTE!BH376="","*",SP_NORTE!BH376)</f>
        <v>*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 t="str">
        <f>IF(SP_NORTE!B378="","*",SP_NORTE!B378)</f>
        <v>*</v>
      </c>
      <c r="B373" s="91" t="str">
        <f>IF(SP_NORTE!X378="","*",SP_NORTE!X378)</f>
        <v>Oportunidade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A74</v>
      </c>
      <c r="F373" s="91" t="str">
        <f>IF(SP_NORTE!H378="","*",SP_NORTE!H378)</f>
        <v>ZIQ</v>
      </c>
      <c r="G373" s="91" t="str">
        <f>IF(SP_NORTE!M378="","*",SP_NORTE!M378)</f>
        <v>ZIQ-ZTR</v>
      </c>
      <c r="H373" s="130">
        <f>IF(SP_NORTE!K378="","*",SP_NORTE!K378)</f>
        <v>168</v>
      </c>
      <c r="I373" s="127">
        <f>IF(SP_NORTE!O378="","*",SP_NORTE!O378)</f>
        <v>0.39583333333333331</v>
      </c>
      <c r="J373" s="127">
        <f>IF(SP_NORTE!P378="","*",SP_NORTE!P378)</f>
        <v>4.1666666666666664E-2</v>
      </c>
      <c r="K373" s="91" t="str">
        <f>IF(SP_NORTE!AK378="","*",SP_NORTE!AK378)</f>
        <v>ZIQ</v>
      </c>
      <c r="L373" s="91" t="str">
        <f>IF(SP_NORTE!AM378="","*",SP_NORTE!AM378)</f>
        <v>ZIQ-ZTR</v>
      </c>
      <c r="M373" s="91">
        <f>IF(SP_NORTE!AP378="","*",SP_NORTE!AP378)</f>
        <v>168</v>
      </c>
      <c r="N373" s="91" t="str">
        <f>IF(SP_NORTE!AM378="","*",SP_NORTE!AM378)</f>
        <v>ZIQ-ZTR</v>
      </c>
      <c r="O373" s="123" t="str">
        <f>IF(SP_NORTE!BH378="","*",SP_NORTE!BH378)</f>
        <v>*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 t="str">
        <f>IF(SP_NORTE!B379="","*",SP_NORTE!B379)</f>
        <v>*</v>
      </c>
      <c r="B374" s="91" t="str">
        <f>IF(SP_NORTE!X379="","*",SP_NORTE!X379)</f>
        <v>*</v>
      </c>
      <c r="C374" s="91" t="str">
        <f>IF(SP_NORTE!S379="","*",SP_NORTE!S379)</f>
        <v>-</v>
      </c>
      <c r="D374" s="91" t="str">
        <f>IF(SP_NORTE!T379="","*",SP_NORTE!T379)</f>
        <v>-</v>
      </c>
      <c r="E374" s="91" t="str">
        <f>IF(SP_NORTE!D379="","*",SP_NORTE!D379)</f>
        <v>*</v>
      </c>
      <c r="F374" s="91" t="str">
        <f>IF(SP_NORTE!H379="","*",SP_NORTE!H379)</f>
        <v>-</v>
      </c>
      <c r="G374" s="91" t="str">
        <f>IF(SP_NORTE!M379="","*",SP_NORTE!M379)</f>
        <v>-</v>
      </c>
      <c r="H374" s="130" t="str">
        <f>IF(SP_NORTE!K379="","*",SP_NORTE!K379)</f>
        <v>*</v>
      </c>
      <c r="I374" s="127" t="str">
        <f>IF(SP_NORTE!O379="","*",SP_NORTE!O379)</f>
        <v>*</v>
      </c>
      <c r="J374" s="127" t="str">
        <f>IF(SP_NORTE!P379="","*",SP_NORTE!P379)</f>
        <v>*</v>
      </c>
      <c r="K374" s="91" t="str">
        <f>IF(SP_NORTE!AK379="","*",SP_NORTE!AK379)</f>
        <v>-</v>
      </c>
      <c r="L374" s="91" t="str">
        <f>IF(SP_NORTE!AM379="","*",SP_NORTE!AM379)</f>
        <v>-</v>
      </c>
      <c r="M374" s="91">
        <f>IF(SP_NORTE!AP379="","*",SP_NORTE!AP379)</f>
        <v>0</v>
      </c>
      <c r="N374" s="91" t="str">
        <f>IF(SP_NORTE!AM379="","*",SP_NORTE!AM379)</f>
        <v>-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>
        <f>IF(SP_NORTE!B382="","*",SP_NORTE!B382)</f>
        <v>45957</v>
      </c>
      <c r="B377" s="91" t="str">
        <f>IF(SP_NORTE!X382="","*",SP_NORTE!X382)</f>
        <v>Contrato</v>
      </c>
      <c r="C377" s="91" t="str">
        <f>IF(SP_NORTE!S382="","*",SP_NORTE!S382)</f>
        <v>SP NORTE</v>
      </c>
      <c r="D377" s="91" t="str">
        <f>IF(SP_NORTE!T382="","*",SP_NORTE!T382)</f>
        <v>ZBV-ZTI</v>
      </c>
      <c r="E377" s="91" t="str">
        <f>IF(SP_NORTE!D382="","*",SP_NORTE!D382)</f>
        <v>KLECIO (TP-699)</v>
      </c>
      <c r="F377" s="91" t="str">
        <f>IF(SP_NORTE!H382="","*",SP_NORTE!H382)</f>
        <v>-</v>
      </c>
      <c r="G377" s="91" t="str">
        <f>IF(SP_NORTE!M382="","*",SP_NORTE!M382)</f>
        <v>ZAC-2</v>
      </c>
      <c r="H377" s="130">
        <f>IF(SP_NORTE!K382="","*",SP_NORTE!K382)</f>
        <v>81.599999999999994</v>
      </c>
      <c r="I377" s="127">
        <f>IF(SP_NORTE!O382="","*",SP_NORTE!O382)</f>
        <v>0.375</v>
      </c>
      <c r="J377" s="127">
        <f>IF(SP_NORTE!P382="","*",SP_NORTE!P382)</f>
        <v>0.125</v>
      </c>
      <c r="K377" s="91" t="str">
        <f>IF(SP_NORTE!AK382="","*",SP_NORTE!AK382)</f>
        <v>-</v>
      </c>
      <c r="L377" s="91" t="str">
        <f>IF(SP_NORTE!AM382="","*",SP_NORTE!AM382)</f>
        <v>ZAC-2</v>
      </c>
      <c r="M377" s="91">
        <f>IF(SP_NORTE!AP382="","*",SP_NORTE!AP382)</f>
        <v>81.599999999999994</v>
      </c>
      <c r="N377" s="91" t="str">
        <f>IF(SP_NORTE!AM382="","*",SP_NORTE!AM382)</f>
        <v>ZAC-2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>
        <f>IF(SP_NORTE!B383="","*",SP_NORTE!B383)</f>
        <v>45957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1916</v>
      </c>
      <c r="C2" s="135" t="s">
        <v>1048</v>
      </c>
      <c r="D2" s="84" t="s">
        <v>1050</v>
      </c>
      <c r="E2" s="84" t="s">
        <v>1917</v>
      </c>
      <c r="F2" s="112" t="s">
        <v>1918</v>
      </c>
      <c r="G2" s="84" t="s">
        <v>1919</v>
      </c>
      <c r="H2" s="84" t="s">
        <v>1920</v>
      </c>
      <c r="I2" s="84" t="s">
        <v>1921</v>
      </c>
      <c r="J2" s="84" t="s">
        <v>1922</v>
      </c>
      <c r="K2" s="86" t="s">
        <v>1923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*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*</v>
      </c>
      <c r="C328" s="108" t="str">
        <f>IF(SP_NORTE!B365="","*",SP_NORTE!B365)</f>
        <v>*</v>
      </c>
      <c r="D328" s="107" t="str">
        <f>IF(SP_NORTE!D365="","*",SP_NORTE!D365)</f>
        <v>*</v>
      </c>
      <c r="E328" s="107" t="str">
        <f>IF(SP_NORTE!H365="","*",SP_NORTE!H365)</f>
        <v>-</v>
      </c>
      <c r="F328" s="113" t="str">
        <f>IF(SP_NORTE!M365="","*",SP_NORTE!M365)</f>
        <v>-</v>
      </c>
      <c r="G328" s="108" t="str">
        <f>IF(SP_NORTE!I365="","*",SP_NORTE!I365)</f>
        <v>-</v>
      </c>
      <c r="H328" s="108" t="str">
        <f>IF(SP_NORTE!AB365="","*",SP_NORTE!AB365)</f>
        <v>*</v>
      </c>
      <c r="I328" s="108" t="str">
        <f>IF(SP_NORTE!AC365="","*",SP_NORTE!AC365)</f>
        <v>*</v>
      </c>
      <c r="J328" s="109" t="str">
        <f>IF(SP_NORTE!AA365="","*",SP_NORTE!AA365)</f>
        <v>*</v>
      </c>
      <c r="K328" s="110" t="str">
        <f>IF(SP_NORTE!AD365="","*",SP_NORTE!AD365)</f>
        <v>*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>
        <f>IF(SP_NORTE!B367="","*",SP_NORTE!B367)</f>
        <v>45957</v>
      </c>
      <c r="D330" s="107" t="str">
        <f>IF(SP_NORTE!D367="","*",SP_NORTE!D367)</f>
        <v>JULIO (TP-697)</v>
      </c>
      <c r="E330" s="107" t="str">
        <f>IF(SP_NORTE!H367="","*",SP_NORTE!H367)</f>
        <v>-</v>
      </c>
      <c r="F330" s="113" t="str">
        <f>IF(SP_NORTE!M367="","*",SP_NORTE!M367)</f>
        <v>ZEC-2</v>
      </c>
      <c r="G330" s="108" t="str">
        <f>IF(SP_NORTE!I367="","*",SP_NORTE!I367)</f>
        <v>-</v>
      </c>
      <c r="H330" s="108" t="str">
        <f>IF(SP_NORTE!AB367="","*",SP_NORTE!AB367)</f>
        <v>-</v>
      </c>
      <c r="I330" s="108" t="str">
        <f>IF(SP_NORTE!AC367="","*",SP_NORTE!AC367)</f>
        <v>-</v>
      </c>
      <c r="J330" s="109" t="str">
        <f>IF(SP_NORTE!AA367="","*",SP_NORTE!AA367)</f>
        <v>-</v>
      </c>
      <c r="K330" s="110" t="str">
        <f>IF(SP_NORTE!AD367="","*",SP_NORTE!AD367)</f>
        <v>-</v>
      </c>
    </row>
    <row r="331" spans="2:11" s="111" customFormat="1" hidden="1">
      <c r="B331" s="107" t="str">
        <f>IF(SP_NORTE!Y372="","*",SP_NORTE!Y372)</f>
        <v>*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*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*</v>
      </c>
      <c r="C333" s="108" t="str">
        <f>IF(SP_NORTE!B374="","*",SP_NORTE!B374)</f>
        <v>*</v>
      </c>
      <c r="D333" s="107" t="str">
        <f>IF(SP_NORTE!D374="","*",SP_NORTE!D374)</f>
        <v>*</v>
      </c>
      <c r="E333" s="107" t="str">
        <f>IF(SP_NORTE!H374="","*",SP_NORTE!H374)</f>
        <v>-</v>
      </c>
      <c r="F333" s="113" t="str">
        <f>IF(SP_NORTE!M374="","*",SP_NORTE!M374)</f>
        <v>-</v>
      </c>
      <c r="G333" s="108" t="str">
        <f>IF(SP_NORTE!I374="","*",SP_NORTE!I374)</f>
        <v>-</v>
      </c>
      <c r="H333" s="108" t="str">
        <f>IF(SP_NORTE!AB374="","*",SP_NORTE!AB374)</f>
        <v>-</v>
      </c>
      <c r="I333" s="108" t="str">
        <f>IF(SP_NORTE!AC374="","*",SP_NORTE!AC374)</f>
        <v>-</v>
      </c>
      <c r="J333" s="109" t="str">
        <f>IF(SP_NORTE!AA374="","*",SP_NORTE!AA374)</f>
        <v>-</v>
      </c>
      <c r="K333" s="110" t="str">
        <f>IF(SP_NORTE!AD374="","*",SP_NORTE!AD374)</f>
        <v>-</v>
      </c>
    </row>
    <row r="334" spans="2:11" s="111" customFormat="1" hidden="1">
      <c r="B334" s="107" t="str">
        <f>IF(SP_NORTE!Y375="","*",SP_NORTE!Y375)</f>
        <v>*</v>
      </c>
      <c r="C334" s="108">
        <f>IF(SP_NORTE!B375="","*",SP_NORTE!B375)</f>
        <v>45957</v>
      </c>
      <c r="D334" s="107" t="str">
        <f>IF(SP_NORTE!D375="","*",SP_NORTE!D375)</f>
        <v>ANTÔNIO (TP-713)</v>
      </c>
      <c r="E334" s="107" t="str">
        <f>IF(SP_NORTE!H375="","*",SP_NORTE!H375)</f>
        <v>-</v>
      </c>
      <c r="F334" s="113" t="str">
        <f>IF(SP_NORTE!M375="","*",SP_NORTE!M375)</f>
        <v>ZTO-ZOI</v>
      </c>
      <c r="G334" s="108" t="str">
        <f>IF(SP_NORTE!I375="","*",SP_NORTE!I375)</f>
        <v>-</v>
      </c>
      <c r="H334" s="108" t="str">
        <f>IF(SP_NORTE!AB375="","*",SP_NORTE!AB375)</f>
        <v>-</v>
      </c>
      <c r="I334" s="108" t="str">
        <f>IF(SP_NORTE!AC375="","*",SP_NORTE!AC375)</f>
        <v>-</v>
      </c>
      <c r="J334" s="109" t="str">
        <f>IF(SP_NORTE!AA375="","*",SP_NORTE!AA375)</f>
        <v>-</v>
      </c>
      <c r="K334" s="110" t="str">
        <f>IF(SP_NORTE!AD375="","*",SP_NORTE!AD375)</f>
        <v>-</v>
      </c>
    </row>
    <row r="335" spans="2:11" s="111" customFormat="1" hidden="1">
      <c r="B335" s="107" t="str">
        <f>IF(SP_NORTE!Y376="","*",SP_NORTE!Y376)</f>
        <v>*</v>
      </c>
      <c r="C335" s="108" t="str">
        <f>IF(SP_NORTE!B376="","*",SP_NORTE!B376)</f>
        <v>*</v>
      </c>
      <c r="D335" s="107" t="str">
        <f>IF(SP_NORTE!D376="","*",SP_NORTE!D376)</f>
        <v>*</v>
      </c>
      <c r="E335" s="107" t="str">
        <f>IF(SP_NORTE!H376="","*",SP_NORTE!H376)</f>
        <v>-</v>
      </c>
      <c r="F335" s="113" t="str">
        <f>IF(SP_NORTE!M376="","*",SP_NORTE!M376)</f>
        <v>-</v>
      </c>
      <c r="G335" s="108" t="str">
        <f>IF(SP_NORTE!I376="","*",SP_NORTE!I376)</f>
        <v>-</v>
      </c>
      <c r="H335" s="108" t="str">
        <f>IF(SP_NORTE!AB376="","*",SP_NORTE!AB376)</f>
        <v>*</v>
      </c>
      <c r="I335" s="108" t="str">
        <f>IF(SP_NORTE!AC376="","*",SP_NORTE!AC376)</f>
        <v>*</v>
      </c>
      <c r="J335" s="109" t="str">
        <f>IF(SP_NORTE!AA376="","*",SP_NORTE!AA376)</f>
        <v>*</v>
      </c>
      <c r="K335" s="110" t="str">
        <f>IF(SP_NORTE!AD376="","*",SP_NORTE!AD376)</f>
        <v>*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*</v>
      </c>
      <c r="C337" s="108" t="str">
        <f>IF(SP_NORTE!B378="","*",SP_NORTE!B378)</f>
        <v>*</v>
      </c>
      <c r="D337" s="107" t="str">
        <f>IF(SP_NORTE!D378="","*",SP_NORTE!D378)</f>
        <v>A74</v>
      </c>
      <c r="E337" s="107" t="str">
        <f>IF(SP_NORTE!H378="","*",SP_NORTE!H378)</f>
        <v>ZIQ</v>
      </c>
      <c r="F337" s="113" t="str">
        <f>IF(SP_NORTE!M378="","*",SP_NORTE!M378)</f>
        <v>ZIQ-ZTR</v>
      </c>
      <c r="G337" s="108" t="str">
        <f>IF(SP_NORTE!I378="","*",SP_NORTE!I378)</f>
        <v>ZTR</v>
      </c>
      <c r="H337" s="108" t="str">
        <f>IF(SP_NORTE!AB378="","*",SP_NORTE!AB378)</f>
        <v>FIXO</v>
      </c>
      <c r="I337" s="108" t="str">
        <f>IF(SP_NORTE!AC378="","*",SP_NORTE!AC378)</f>
        <v>-</v>
      </c>
      <c r="J337" s="109">
        <f>IF(SP_NORTE!AA378="","*",SP_NORTE!AA378)</f>
        <v>1</v>
      </c>
      <c r="K337" s="110">
        <f>IF(SP_NORTE!AD378="","*",SP_NORTE!AD378)</f>
        <v>0.29166666666666669</v>
      </c>
    </row>
    <row r="338" spans="2:11" s="111" customFormat="1" hidden="1">
      <c r="B338" s="107" t="str">
        <f>IF(SP_NORTE!Y379="","*",SP_NORTE!Y379)</f>
        <v>*</v>
      </c>
      <c r="C338" s="108" t="str">
        <f>IF(SP_NORTE!B379="","*",SP_NORTE!B379)</f>
        <v>*</v>
      </c>
      <c r="D338" s="107" t="str">
        <f>IF(SP_NORTE!D379="","*",SP_NORTE!D379)</f>
        <v>*</v>
      </c>
      <c r="E338" s="107" t="str">
        <f>IF(SP_NORTE!H379="","*",SP_NORTE!H379)</f>
        <v>-</v>
      </c>
      <c r="F338" s="113" t="str">
        <f>IF(SP_NORTE!M379="","*",SP_NORTE!M379)</f>
        <v>-</v>
      </c>
      <c r="G338" s="108" t="str">
        <f>IF(SP_NORTE!I379="","*",SP_NORTE!I379)</f>
        <v>-</v>
      </c>
      <c r="H338" s="108" t="str">
        <f>IF(SP_NORTE!AB379="","*",SP_NORTE!AB379)</f>
        <v>*</v>
      </c>
      <c r="I338" s="108" t="str">
        <f>IF(SP_NORTE!AC379="","*",SP_NORTE!AC379)</f>
        <v>*</v>
      </c>
      <c r="J338" s="109" t="str">
        <f>IF(SP_NORTE!AA379="","*",SP_NORTE!AA379)</f>
        <v>*</v>
      </c>
      <c r="K338" s="110" t="str">
        <f>IF(SP_NORTE!AD379="","*",SP_NORTE!AD379)</f>
        <v>*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>
        <f>IF(SP_NORTE!B382="","*",SP_NORTE!B382)</f>
        <v>45957</v>
      </c>
      <c r="D341" s="107" t="str">
        <f>IF(SP_NORTE!D382="","*",SP_NORTE!D382)</f>
        <v>KLECIO (TP-699)</v>
      </c>
      <c r="E341" s="107" t="str">
        <f>IF(SP_NORTE!H382="","*",SP_NORTE!H382)</f>
        <v>-</v>
      </c>
      <c r="F341" s="113" t="str">
        <f>IF(SP_NORTE!M382="","*",SP_NORTE!M382)</f>
        <v>ZAC-2</v>
      </c>
      <c r="G341" s="108" t="str">
        <f>IF(SP_NORTE!I382="","*",SP_NORTE!I382)</f>
        <v>-</v>
      </c>
      <c r="H341" s="108" t="str">
        <f>IF(SP_NORTE!AB382="","*",SP_NORTE!AB382)</f>
        <v>-</v>
      </c>
      <c r="I341" s="108" t="str">
        <f>IF(SP_NORTE!AC382="","*",SP_NORTE!AC382)</f>
        <v>-</v>
      </c>
      <c r="J341" s="109" t="str">
        <f>IF(SP_NORTE!AA382="","*",SP_NORTE!AA382)</f>
        <v>-</v>
      </c>
      <c r="K341" s="110" t="str">
        <f>IF(SP_NORTE!AD382="","*",SP_NORTE!AD382)</f>
        <v>-</v>
      </c>
    </row>
    <row r="342" spans="2:11" s="111" customFormat="1" hidden="1">
      <c r="B342" s="107" t="str">
        <f>IF(SP_NORTE!Y383="","*",SP_NORTE!Y383)</f>
        <v>*</v>
      </c>
      <c r="C342" s="108">
        <f>IF(SP_NORTE!B383="","*",SP_NORTE!B383)</f>
        <v>45957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2025-10-26T13:01:49Z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