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84" documentId="8_{C16AF0B1-DE6F-4D81-B6CC-DB7BBC320B89}" xr6:coauthVersionLast="47" xr6:coauthVersionMax="47" xr10:uidLastSave="{BD0D2931-9E58-4F22-AB7D-DBCB629312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9" i="1" l="1" a="1"/>
  <c r="N679" i="1" s="1"/>
  <c r="M679" i="1" a="1"/>
  <c r="M679" i="1" s="1"/>
  <c r="M688" i="1" a="1"/>
  <c r="M688" i="1" s="1"/>
  <c r="N673" i="1" a="1"/>
  <c r="N673" i="1" s="1"/>
  <c r="M673" i="1" a="1"/>
  <c r="M673" i="1" s="1"/>
  <c r="N672" i="1" a="1"/>
  <c r="N672" i="1" s="1"/>
  <c r="M672" i="1" a="1"/>
  <c r="M672" i="1" s="1"/>
  <c r="N668" i="1" a="1"/>
  <c r="N668" i="1" s="1"/>
  <c r="M668" i="1" a="1"/>
  <c r="M668" i="1" s="1"/>
  <c r="N662" i="1" a="1"/>
  <c r="N662" i="1" s="1"/>
  <c r="M662" i="1" a="1"/>
  <c r="M662" i="1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K657" i="15"/>
  <c r="L657" i="15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K658" i="15"/>
  <c r="L658" i="15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K659" i="15"/>
  <c r="L659" i="15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K660" i="15"/>
  <c r="L660" i="15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K662" i="15"/>
  <c r="L662" i="15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K663" i="15"/>
  <c r="L663" i="15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K664" i="15"/>
  <c r="L664" i="15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K665" i="15"/>
  <c r="L665" i="15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K668" i="15"/>
  <c r="L668" i="15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K669" i="15"/>
  <c r="L669" i="15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K670" i="15"/>
  <c r="L670" i="15"/>
  <c r="R674" i="1"/>
  <c r="R670" i="15" s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K671" i="15"/>
  <c r="L671" i="15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K674" i="15"/>
  <c r="L674" i="15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K675" i="15"/>
  <c r="L675" i="15"/>
  <c r="R679" i="1"/>
  <c r="R675" i="15" s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K682" i="15"/>
  <c r="L682" i="15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K683" i="15"/>
  <c r="L683" i="15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K684" i="15"/>
  <c r="L684" i="15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<sst xmlns="http://schemas.openxmlformats.org/spreadsheetml/2006/main" count="13664" uniqueCount="2043">
  <si>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</si>
  <si>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</si>
  <si>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</si>
  <si>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</si>
  <si>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</si>
  <si>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</si>
  <si>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</si>
  <si>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</si>
  <si>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</si>
  <si>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</si>
  <si>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</si>
  <si>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</si>
  <si>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</si>
  <si>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</si>
  <si>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</si>
  <si>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</si>
  <si>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</si>
  <si>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</si>
  <si>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</si>
  <si>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</si>
  <si>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</si>
  <si>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</si>
  <si>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</si>
  <si>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</si>
  <si>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</si>
  <si>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</si>
  <si>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</si>
  <si>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</si>
  <si>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</si>
  <si>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</si>
  <si>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</si>
  <si>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</si>
  <si>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</si>
  <si>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</si>
  <si>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</si>
  <si>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</si>
  <si>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</si>
  <si>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</si>
  <si>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</si>
  <si>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</si>
  <si>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</si>
  <si>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</si>
  <si>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</si>
  <si>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</si>
  <si>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</si>
  <si>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</si>
  <si>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</si>
  <si>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</si>
  <si>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</si>
  <si>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</si>
  <si>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</si>
  <si>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</si>
  <si>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</si>
  <si>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</si>
  <si>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</si>
  <si>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</si>
  <si>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</si>
  <si>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</si>
  <si>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</si>
  <si>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</si>
  <si>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</si>
  <si>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</si>
  <si>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</si>
  <si>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</si>
  <si>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</si>
  <si>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</si>
  <si>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</si>
  <si>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</si>
  <si>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</si>
  <si>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</si>
  <si>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</si>
  <si>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</si>
  <si>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</si>
  <si>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</si>
  <si>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</si>
  <si>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</si>
  <si>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</si>
  <si>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</si>
  <si>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</si>
  <si>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</si>
  <si>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</si>
  <si>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</si>
  <si>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</si>
  <si>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</si>
  <si>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</si>
  <si>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</si>
  <si>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</si>
  <si>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</si>
  <si>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</si>
  <si>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</si>
  <si>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</si>
  <si>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</si>
  <si>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</si>
  <si>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</si>
  <si>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</si>
  <si>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</si>
  <si>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</si>
  <si>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</si>
  <si>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</si>
  <si>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</si>
  <si>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</si>
  <si>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</si>
  <si>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</si>
  <si>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</si>
  <si>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</si>
  <si>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</si>
  <si>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</si>
  <si>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</si>
  <si>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</si>
  <si>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</si>
  <si>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</si>
  <si>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</si>
  <si>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</si>
  <si>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</si>
  <si>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</si>
  <si>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</si>
  <si>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</si>
  <si>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</si>
  <si>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</si>
  <si>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</si>
  <si>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</si>
  <si>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</si>
  <si>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</si>
  <si>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</si>
  <si>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</si>
  <si>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</si>
  <si>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</si>
  <si>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</si>
  <si>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</si>
  <si>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</si>
  <si>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</si>
  <si>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</si>
  <si>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</si>
  <si>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</si>
  <si>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</si>
  <si>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</si>
  <si>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</si>
  <si>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</si>
  <si>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</si>
  <si>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</si>
  <si>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</si>
  <si>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</si>
  <si>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</si>
  <si>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</si>
  <si>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</si>
  <si>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</si>
  <si>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</si>
  <si>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</si>
  <si>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</si>
  <si>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</si>
  <si>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</si>
  <si>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</si>
  <si>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</si>
  <si>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</si>
  <si>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</si>
  <si>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</si>
  <si>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</si>
  <si>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</si>
  <si>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</si>
  <si>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</si>
  <si>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</si>
  <si>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</si>
  <si>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</si>
  <si>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</si>
  <si>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</si>
  <si>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</si>
  <si>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</si>
  <si>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</si>
  <si>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</si>
  <si>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</si>
  <si>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</si>
  <si>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</si>
  <si>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</si>
  <si>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</si>
  <si>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</si>
  <si>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</si>
  <si>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</si>
  <si>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</si>
  <si>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</si>
  <si>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</si>
  <si>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</si>
  <si>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</si>
  <si>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</si>
  <si>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</si>
  <si>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</si>
  <si>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</si>
  <si>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</si>
  <si>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</si>
  <si>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</si>
  <si>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</si>
  <si>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</si>
  <si>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</si>
  <si>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</si>
  <si>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</si>
  <si>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</si>
  <si>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</si>
  <si>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</si>
  <si>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</si>
  <si>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</si>
  <si>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</si>
  <si>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</si>
  <si>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</si>
  <si>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</si>
  <si>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</si>
  <si>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</si>
  <si>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</si>
  <si>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</si>
  <si>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</si>
  <si>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</si>
  <si>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</si>
  <si>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</si>
  <si>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</si>
  <si>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</si>
  <si>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</si>
  <si>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</si>
  <si>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</si>
  <si>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</si>
  <si>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</si>
  <si>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</si>
  <si>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</si>
  <si>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</si>
  <si>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</si>
  <si>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</si>
  <si>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</si>
  <si>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</si>
  <si>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</si>
  <si>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</si>
  <si>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</si>
  <si>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</si>
  <si>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</si>
  <si>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</si>
  <si>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</si>
  <si>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</si>
  <si>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</si>
  <si>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</si>
  <si>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</si>
  <si>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</si>
  <si>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</si>
  <si>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</si>
  <si>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</si>
  <si>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</si>
  <si>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</si>
  <si>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</si>
  <si>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</si>
  <si>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</si>
  <si>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</si>
  <si>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</si>
  <si>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</si>
  <si>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</si>
  <si>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</si>
  <si>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</si>
  <si>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</si>
  <si>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</si>
  <si>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</si>
  <si>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</si>
  <si>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</si>
  <si>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</si>
  <si>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</si>
  <si>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</si>
  <si>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</si>
  <si>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</si>
  <si>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</si>
  <si>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</si>
  <si>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</si>
  <si>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</si>
  <si>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</si>
  <si>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</si>
  <si>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</si>
  <si>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</si>
  <si>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</si>
  <si>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</si>
  <si>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</si>
  <si>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</si>
  <si>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</si>
  <si>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</si>
  <si>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</si>
  <si>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</si>
  <si>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</si>
  <si>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</si>
  <si>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</si>
  <si>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</si>
  <si>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</si>
  <si>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</si>
  <si>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</si>
  <si>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</si>
  <si>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</si>
  <si>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</si>
  <si>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</si>
  <si>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</si>
  <si>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</si>
  <si>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</si>
  <si>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</si>
  <si>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</si>
  <si>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</si>
  <si>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</si>
  <si>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</si>
  <si>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</si>
  <si>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</si>
  <si>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</si>
  <si>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</si>
  <si>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</si>
  <si>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</si>
  <si>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</si>
  <si>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</si>
  <si>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</si>
  <si>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</si>
  <si>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</si>
  <si>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</si>
  <si>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</si>
  <si>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</si>
  <si>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</si>
  <si>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</si>
  <si>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</si>
  <si>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</si>
  <si>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</si>
  <si>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</si>
  <si>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</si>
  <si>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</si>
  <si>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</si>
  <si>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</si>
  <si>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</si>
  <si>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</si>
  <si>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</si>
  <si>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</si>
  <si>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</si>
  <si>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</si>
  <si>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</si>
  <si>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</si>
  <si>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</si>
  <si>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</si>
  <si>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</si>
  <si>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</si>
  <si>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</si>
  <si>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</si>
  <si>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</si>
  <si>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</si>
  <si>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</si>
  <si>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</si>
  <si>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</si>
  <si>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</si>
  <si>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</si>
  <si>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</si>
  <si>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</si>
  <si>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</si>
  <si>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</si>
  <si>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</si>
  <si>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</si>
  <si>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</si>
  <si>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</si>
  <si>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</si>
  <si>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</si>
  <si>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</si>
  <si>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</si>
  <si>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</si>
  <si>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</si>
  <si>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</si>
  <si>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</si>
  <si>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</si>
  <si>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</si>
  <si>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</si>
  <si>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</si>
  <si>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</si>
  <si>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</si>
  <si>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</si>
  <si>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</si>
  <si>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</si>
  <si>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</si>
  <si>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</si>
  <si>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</si>
  <si>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</si>
  <si>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</si>
  <si>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</si>
  <si>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</si>
  <si>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</si>
  <si>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</si>
  <si>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</si>
  <si>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</si>
  <si>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</si>
  <si>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</si>
  <si>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</si>
  <si>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</si>
  <si>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</si>
  <si>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</si>
  <si>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</si>
  <si>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</si>
  <si>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</si>
  <si>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</si>
  <si>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</si>
  <si>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</si>
  <si>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</si>
  <si>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</si>
  <si>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</si>
  <si>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</si>
  <si>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</si>
  <si>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</si>
  <si>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</si>
  <si>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</si>
  <si>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</si>
  <si>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</si>
  <si>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</si>
  <si>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</si>
  <si>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</si>
  <si>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</si>
  <si>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</si>
  <si>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</si>
  <si>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</si>
  <si>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</si>
  <si>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</si>
  <si>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</si>
  <si>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</si>
  <si>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</si>
  <si>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</si>
  <si>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</si>
  <si>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</si>
  <si>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</si>
  <si>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</si>
  <si>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</si>
  <si>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</si>
  <si>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</si>
  <si>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</si>
  <si>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</si>
  <si>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</si>
  <si>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</si>
  <si>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</si>
  <si>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</si>
  <si>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</si>
  <si>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</si>
  <si>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</si>
  <si>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</si>
  <si>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</si>
  <si>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</si>
  <si>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</si>
  <si>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</si>
  <si>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</si>
  <si>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</si>
  <si>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</si>
  <si>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</si>
  <si>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</si>
  <si>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</si>
  <si>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</si>
  <si>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</si>
  <si>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</si>
  <si>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</si>
  <si>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</si>
  <si>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</si>
  <si>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</si>
  <si>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</si>
  <si>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</si>
  <si>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</si>
  <si>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</si>
  <si>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</si>
  <si>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</si>
  <si>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</si>
  <si>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</si>
  <si>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</si>
  <si>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</si>
  <si>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</si>
  <si>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</si>
  <si>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</si>
  <si>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</si>
  <si>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</si>
  <si>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</si>
  <si>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</si>
  <si>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</si>
  <si>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</si>
  <si>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</si>
  <si>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</si>
  <si>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</si>
  <si>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</si>
  <si>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</si>
  <si>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</si>
  <si>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</si>
  <si>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</si>
  <si>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</si>
  <si>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</si>
  <si>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</si>
  <si>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</si>
  <si>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</si>
  <si>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</si>
  <si>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</si>
  <si>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</si>
  <si>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</si>
  <si>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</si>
  <si>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</si>
  <si>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</si>
  <si>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</si>
  <si>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</si>
  <si>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</si>
  <si>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</si>
  <si>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</si>
  <si>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</si>
  <si>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</si>
  <si>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</si>
  <si>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</si>
  <si>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</si>
  <si>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</si>
  <si>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</si>
  <si>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</si>
  <si>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</si>
  <si>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</si>
  <si>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</si>
  <si>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</si>
  <si>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</si>
  <si>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</si>
  <si>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</si>
  <si>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</si>
  <si>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</si>
  <si>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</si>
  <si>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</si>
  <si>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</si>
  <si>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</si>
  <si>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</si>
  <si>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</si>
  <si>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</si>
  <si>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</si>
  <si>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</si>
  <si>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</si>
  <si>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</si>
  <si>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</si>
  <si>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</si>
  <si>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</si>
  <si>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</si>
  <si>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</si>
  <si>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</si>
  <si>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</si>
  <si>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</si>
  <si>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</si>
  <si>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</si>
  <si>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</si>
  <si>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</si>
  <si>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</si>
  <si>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</si>
  <si>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</si>
  <si>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</si>
  <si>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</si>
  <si>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</si>
  <si>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</si>
  <si>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</si>
  <si>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</si>
  <si>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</si>
  <si>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</si>
  <si>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</si>
  <si>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</si>
  <si>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</si>
  <si>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</si>
  <si>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</si>
  <si>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</si>
  <si>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</si>
  <si>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</si>
  <si>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</si>
  <si>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</si>
  <si>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</si>
  <si>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</si>
  <si>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</si>
  <si>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</si>
  <si>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</si>
  <si>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</si>
  <si>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</si>
  <si>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</si>
  <si>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</si>
  <si>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</si>
  <si>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</si>
  <si>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</si>
  <si>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</si>
  <si>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</si>
  <si>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</si>
  <si>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</si>
  <si>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</si>
  <si>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</si>
  <si>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</si>
  <si>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</si>
  <si>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</si>
  <si>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</si>
  <si>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</si>
  <si>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</si>
  <si>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</si>
  <si>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</si>
  <si>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</si>
  <si>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</si>
  <si>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</si>
  <si>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</si>
  <si>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</si>
  <si>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</si>
  <si>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</si>
  <si>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</si>
  <si>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</si>
  <si>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</si>
  <si>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</si>
  <si>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</si>
  <si>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</si>
  <si>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</si>
  <si>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</si>
  <si>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</si>
  <si>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</si>
  <si>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</si>
  <si>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</si>
  <si>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</si>
  <si>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</si>
  <si>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</si>
  <si>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</si>
  <si>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</si>
  <si>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</si>
  <si>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</si>
  <si>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</si>
  <si>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</si>
  <si>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</si>
  <si>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</si>
  <si>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</si>
  <si>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</si>
  <si>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</si>
  <si>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</si>
  <si>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</si>
  <si>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</si>
  <si>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</si>
  <si>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</si>
  <si>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</si>
  <si>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</si>
  <si>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</si>
  <si>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</si>
  <si>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</si>
  <si>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</si>
  <si>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</si>
  <si>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</si>
  <si>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</si>
  <si>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</si>
  <si>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</si>
  <si>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</si>
  <si>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</si>
  <si>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</si>
  <si>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</si>
  <si>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</si>
  <si>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</si>
  <si>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</si>
  <si>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</si>
  <si>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</si>
  <si>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</si>
  <si>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</si>
  <si>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</si>
  <si>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</si>
  <si>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</si>
  <si>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</si>
  <si>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</si>
  <si>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</si>
  <si>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</si>
  <si>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</si>
  <si>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</si>
  <si>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</si>
  <si>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</si>
  <si>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</si>
  <si>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</si>
  <si>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</si>
  <si>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</si>
  <si>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</si>
  <si>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</si>
  <si>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</si>
  <si>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</si>
  <si>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</si>
  <si>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</si>
  <si>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</si>
  <si>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</si>
  <si>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</si>
  <si>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</si>
  <si>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</si>
  <si>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</si>
  <si>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</si>
  <si>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</si>
  <si>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</si>
  <si>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</si>
  <si>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</si>
  <si>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</si>
  <si>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</si>
  <si>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</si>
  <si>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</si>
  <si>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</si>
  <si>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</si>
  <si>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</si>
  <si>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</si>
  <si>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</si>
  <si>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</si>
  <si>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</si>
  <si>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</si>
  <si>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</si>
  <si>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</si>
  <si>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</si>
  <si>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</si>
  <si>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</si>
  <si>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</si>
  <si>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</si>
  <si>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</si>
  <si>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</si>
  <si>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</si>
  <si>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</si>
  <si>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</si>
  <si>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</si>
  <si>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</si>
  <si>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</si>
  <si>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</si>
  <si>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</si>
  <si>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</si>
  <si>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</si>
  <si>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</si>
  <si>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</si>
  <si>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</si>
  <si>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</si>
  <si>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</si>
  <si>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</si>
  <si>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</si>
  <si>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</si>
  <si>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</si>
  <si>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</si>
  <si>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</si>
  <si>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</si>
  <si>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</si>
  <si>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</si>
  <si>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</si>
  <si>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</si>
  <si>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</si>
  <si>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</si>
  <si>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</si>
  <si>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</si>
  <si>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</si>
  <si>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</si>
  <si>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</si>
  <si>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</si>
  <si>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</si>
  <si>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</si>
  <si>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</si>
  <si>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</si>
  <si>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</si>
  <si>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</si>
  <si>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</si>
  <si>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</si>
  <si>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</si>
  <si>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</si>
  <si>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</si>
  <si>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</si>
  <si>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</si>
  <si>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</si>
  <si>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</si>
  <si>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</si>
  <si>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</si>
  <si>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</si>
  <si>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</si>
  <si>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</si>
  <si>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</si>
  <si>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</si>
  <si>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</si>
  <si>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</si>
  <si>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</si>
  <si>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</si>
  <si>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</si>
  <si>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</si>
  <si>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</si>
  <si>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</si>
  <si>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</si>
  <si>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</si>
  <si>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</si>
  <si>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</si>
  <si>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</si>
  <si>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</si>
  <si>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</si>
  <si>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</si>
  <si>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</si>
  <si>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</si>
  <si>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</si>
  <si>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</si>
  <si>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</si>
  <si>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</si>
  <si>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</si>
  <si>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</si>
  <si>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</si>
  <si>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</si>
  <si>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</si>
  <si>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</si>
  <si>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</si>
  <si>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</si>
  <si>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</si>
  <si>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</si>
  <si>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</si>
  <si>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</si>
  <si>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</si>
  <si>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</si>
  <si>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</si>
  <si>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</si>
  <si>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</si>
  <si>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</si>
  <si>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</si>
  <si>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</si>
  <si>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</si>
  <si>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</si>
  <si>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</si>
  <si>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</si>
  <si>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</si>
  <si>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</si>
  <si>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</si>
  <si>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</si>
  <si>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</si>
  <si>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</si>
  <si>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</si>
  <si>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</si>
  <si>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</si>
  <si>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</si>
  <si>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</si>
  <si>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</si>
  <si>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</si>
  <si>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</si>
  <si>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</si>
  <si>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</si>
  <si>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</si>
  <si>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</si>
  <si>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</si>
  <si>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</si>
  <si>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</si>
  <si>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</si>
  <si>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</si>
  <si>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</si>
  <si>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</si>
  <si>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</si>
  <si>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</si>
  <si>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</si>
  <si>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</si>
  <si>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</si>
  <si>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</si>
  <si>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</si>
  <si>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</si>
  <si>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</si>
  <si>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</si>
  <si>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</si>
  <si>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</si>
  <si>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</si>
  <si>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</si>
  <si>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</si>
  <si>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</si>
  <si>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</si>
  <si>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</si>
  <si>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</si>
  <si>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</si>
  <si>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</si>
  <si>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</si>
  <si>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</si>
  <si>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</si>
  <si>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</si>
  <si>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</si>
  <si>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</si>
  <si>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</si>
  <si>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</si>
  <si>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</si>
  <si>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</si>
  <si>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</si>
  <si>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</si>
  <si>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</si>
  <si>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</si>
  <si>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</si>
  <si>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</si>
  <si>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</si>
  <si>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</si>
  <si>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</si>
  <si>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</si>
  <si>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</si>
  <si>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</si>
  <si>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</si>
  <si>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</si>
  <si>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</si>
  <si>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</si>
  <si>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</si>
  <si>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</si>
  <si>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</si>
  <si>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</si>
  <si>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</si>
  <si>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</si>
  <si>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</si>
  <si>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</si>
  <si>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</si>
  <si>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</si>
  <si>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</si>
  <si>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</si>
  <si>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</si>
  <si>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</si>
  <si>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</si>
  <si>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</si>
  <si>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</si>
  <si>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</si>
  <si>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</si>
  <si>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</si>
  <si>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</si>
  <si>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</si>
  <si>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</si>
  <si>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</si>
  <si>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</si>
  <si>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</si>
  <si>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</si>
  <si>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</si>
  <si>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</si>
  <si>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</si>
  <si>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</si>
  <si>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</si>
  <si>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</si>
  <si>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</si>
  <si>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</si>
  <si>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</si>
  <si>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</si>
  <si>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</si>
  <si>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</si>
  <si>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</si>
  <si>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</si>
  <si>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</si>
  <si>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</si>
  <si>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</si>
  <si>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</si>
  <si>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</si>
  <si>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</si>
  <si>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</si>
  <si>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</si>
  <si>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</si>
  <si>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</si>
  <si>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</si>
  <si>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</si>
  <si>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</si>
  <si>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</si>
  <si>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</si>
  <si>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</si>
  <si>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</si>
  <si>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</si>
  <si>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</si>
  <si>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</si>
  <si>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</si>
  <si>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</si>
  <si>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</si>
  <si>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</si>
  <si>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</si>
  <si>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</si>
  <si>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</si>
  <si>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</si>
  <si>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</si>
  <si>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</si>
  <si>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</si>
  <si>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</si>
  <si>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</si>
  <si>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</si>
  <si>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</si>
  <si>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</si>
  <si>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</si>
  <si>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</si>
  <si>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</si>
  <si>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</si>
  <si>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</si>
  <si>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</si>
  <si>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</si>
  <si>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</si>
  <si>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</si>
  <si>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</si>
  <si>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</si>
  <si>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</si>
  <si>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</si>
  <si>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</si>
  <si>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</si>
  <si>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</si>
  <si>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</si>
  <si>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</si>
  <si>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</si>
  <si>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</si>
  <si>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</si>
  <si>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</si>
  <si>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</si>
  <si>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</si>
  <si>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</si>
  <si>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</si>
  <si>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</si>
  <si>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</si>
  <si>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</si>
  <si>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</si>
  <si>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</si>
  <si>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</si>
  <si>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</si>
  <si>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</si>
  <si>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</si>
  <si>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</si>
  <si>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</si>
  <si>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</si>
  <si>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</si>
  <si>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</si>
  <si>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</si>
  <si>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</si>
  <si>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</si>
  <si>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</si>
  <si>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</si>
  <si>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</si>
  <si>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</si>
  <si>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</si>
  <si>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</si>
  <si>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</si>
  <si>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</si>
  <si>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</si>
  <si>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</si>
  <si>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</si>
  <si>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</si>
  <si>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</si>
  <si>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</si>
  <si>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</si>
  <si>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</si>
  <si>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</si>
  <si>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</si>
  <si>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</si>
  <si>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</si>
  <si>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</si>
  <si>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</si>
  <si>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</si>
  <si>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</si>
  <si>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</si>
  <si>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</si>
  <si>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</si>
  <si>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</si>
  <si>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</si>
  <si>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</si>
  <si>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</si>
  <si>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</si>
  <si>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</si>
  <si>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</si>
  <si>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</si>
  <si>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</si>
  <si>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</si>
  <si>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</si>
  <si>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</si>
  <si>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</si>
  <si>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</si>
  <si>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</si>
  <si>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</si>
  <si>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</si>
  <si>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</si>
  <si>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</si>
  <si>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</si>
  <si>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</si>
  <si>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</si>
  <si>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</si>
  <si>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</si>
  <si>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</si>
  <si>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</si>
  <si>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</si>
  <si>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</si>
  <si>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</si>
  <si>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</si>
  <si>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</si>
  <si>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</si>
  <si>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</si>
  <si>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</si>
  <si>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</si>
  <si>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</si>
  <si>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</si>
  <si>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</si>
  <si>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</si>
  <si>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</si>
  <si>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</si>
  <si>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</si>
  <si>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</si>
  <si>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</si>
  <si>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</si>
  <si>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</si>
  <si>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</si>
  <si>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</si>
  <si>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</si>
  <si>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</si>
  <si>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</si>
  <si>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</si>
  <si>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</si>
  <si>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</si>
  <si>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</si>
  <si>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</si>
  <si>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</si>
  <si>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</si>
  <si>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</si>
  <si>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</si>
  <si>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</si>
  <si>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</si>
  <si>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</si>
  <si>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</si>
  <si>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</si>
  <si>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</si>
  <si>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</si>
  <si>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</si>
  <si>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</si>
  <si>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</si>
  <si>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</si>
  <si>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</si>
  <si>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</si>
  <si>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</si>
  <si>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</si>
  <si>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</si>
  <si>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</si>
  <si>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</si>
  <si>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</si>
  <si>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</si>
  <si>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</si>
  <si>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</si>
  <si>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</si>
  <si>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</si>
  <si>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</si>
  <si>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</si>
  <si>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</si>
  <si>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</si>
  <si>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</si>
  <si>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</si>
  <si>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</si>
  <si>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</si>
  <si>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</si>
  <si>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</si>
  <si>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</si>
  <si>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</si>
  <si>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</si>
  <si>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</si>
  <si>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</si>
  <si>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</si>
  <si>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</si>
  <si>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</si>
  <si>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</si>
  <si>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</si>
  <si>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</si>
  <si>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</si>
  <si>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</si>
  <si>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</si>
  <si>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</si>
  <si>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</si>
  <si>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</si>
  <si>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</si>
  <si>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</si>
  <si>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</si>
  <si>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</si>
  <si>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</si>
  <si>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</si>
  <si>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</si>
  <si>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</si>
  <si>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</si>
  <si>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</si>
  <si>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</si>
  <si>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</si>
  <si>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</si>
  <si>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</si>
  <si>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</si>
  <si>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</si>
  <si>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</si>
  <si>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</si>
  <si>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</si>
  <si>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</si>
  <si>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</si>
  <si>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</si>
  <si>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</si>
  <si>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</si>
  <si>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</si>
  <si>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</si>
  <si>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</si>
  <si>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</si>
  <si>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</si>
  <si>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</si>
  <si>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</si>
  <si>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</si>
  <si>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</si>
  <si>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</si>
  <si>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</si>
  <si>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</si>
  <si>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</si>
  <si>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</si>
  <si>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</si>
  <si>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</si>
  <si>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</si>
  <si>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</si>
  <si>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</si>
  <si>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</si>
  <si>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</si>
  <si>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</si>
  <si>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</si>
  <si>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</si>
  <si>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</si>
  <si>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</si>
  <si>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</si>
  <si>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</si>
  <si>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</si>
  <si>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</si>
  <si>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</si>
  <si>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</si>
  <si>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</si>
  <si>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</si>
  <si>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</si>
  <si>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</si>
  <si>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</si>
  <si>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</si>
  <si>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</si>
  <si>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</si>
  <si>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</si>
  <si>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</si>
  <si>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</si>
  <si>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</si>
  <si>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</si>
  <si>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</si>
  <si>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</si>
  <si>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</si>
  <si>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</si>
  <si>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</si>
  <si>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</si>
  <si>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</si>
  <si>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</si>
  <si>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</si>
  <si>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</si>
  <si>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</si>
  <si>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</si>
  <si>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</si>
  <si>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</si>
  <si>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</si>
  <si>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</si>
  <si>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</si>
  <si>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</si>
  <si>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</si>
  <si>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</si>
  <si>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</si>
  <si>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</si>
  <si>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</si>
  <si>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</si>
  <si>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</si>
  <si>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</si>
  <si>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</si>
  <si>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</si>
  <si>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</si>
  <si>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</si>
  <si>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</si>
  <si>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</si>
  <si>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</si>
  <si>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</si>
  <si>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</si>
  <si>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</si>
  <si>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</si>
  <si>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</si>
  <si>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</si>
  <si>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</si>
  <si>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</si>
  <si>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</si>
  <si>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</si>
  <si>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</si>
  <si>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</si>
  <si>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</si>
  <si>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</si>
  <si>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</si>
  <si>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</si>
  <si>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</si>
  <si>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</si>
  <si>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</si>
  <si>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</si>
  <si>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</si>
  <si>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</si>
  <si>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</si>
  <si>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</si>
  <si>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</si>
  <si>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</si>
  <si>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</si>
  <si>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</si>
  <si>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</si>
  <si>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</si>
  <si>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</si>
  <si>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</si>
  <si>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</si>
  <si>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</si>
  <si>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</si>
  <si>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</si>
  <si>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</si>
  <si>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</si>
  <si>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</si>
  <si>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</si>
  <si>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</si>
  <si>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</si>
  <si>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</si>
  <si>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</si>
  <si>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</si>
  <si>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</si>
  <si>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</si>
  <si>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</si>
  <si>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</si>
  <si>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</si>
  <si>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</si>
  <si>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</si>
  <si>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</si>
  <si>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</si>
  <si>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</si>
  <si>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</si>
  <si>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</si>
  <si>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</si>
  <si>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</si>
  <si>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</si>
  <si>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</si>
  <si>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</si>
  <si>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</si>
  <si>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</si>
  <si>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</si>
  <si>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</si>
  <si>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</si>
  <si>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</si>
  <si>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</si>
  <si>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</si>
  <si>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</si>
  <si>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</si>
  <si>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</si>
  <si>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</si>
  <si>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</si>
  <si>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</si>
  <si>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</si>
  <si>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</si>
  <si>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</si>
  <si>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</si>
  <si>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</si>
  <si>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</si>
  <si>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</si>
  <si>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</si>
  <si>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</si>
  <si>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</si>
  <si>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</si>
  <si>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</si>
  <si>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</si>
  <si>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</si>
  <si>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</si>
  <si>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</si>
  <si>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</si>
  <si>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</si>
  <si>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</si>
  <si>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</si>
  <si>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</si>
  <si>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</si>
  <si>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</si>
  <si>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</si>
  <si>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</si>
  <si>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</si>
  <si>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</si>
  <si>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</si>
  <si>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</si>
  <si>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</si>
  <si>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</si>
  <si>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</si>
  <si>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</si>
  <si>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</si>
  <si>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</si>
  <si>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</si>
  <si>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</si>
  <si>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</si>
  <si>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</si>
  <si>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</si>
  <si>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</si>
  <si>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</si>
  <si>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</si>
  <si>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</si>
  <si>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</si>
  <si>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</si>
  <si>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</si>
  <si>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</si>
  <si>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</si>
  <si>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</si>
  <si>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</si>
  <si>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</si>
  <si>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</si>
  <si>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</si>
  <si>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</si>
  <si>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</si>
  <si>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</si>
  <si>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</si>
  <si>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</si>
  <si>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</si>
  <si>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</si>
  <si>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</si>
  <si>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</si>
  <si>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</si>
  <si>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</si>
  <si>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</si>
  <si>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</si>
  <si>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</si>
  <si>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</si>
  <si>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</si>
  <si>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</si>
  <si>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</si>
  <si>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</si>
  <si>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</si>
  <si>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</si>
  <si>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</si>
  <si>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</si>
  <si>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</si>
  <si>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</si>
  <si>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</si>
  <si>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</si>
  <si>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</si>
  <si>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</si>
  <si>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</si>
  <si>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</si>
  <si>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</si>
  <si>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</si>
  <si>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</si>
  <si>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</si>
  <si>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</si>
  <si>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</si>
  <si>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</si>
  <si>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</si>
  <si>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</si>
  <si>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</si>
  <si>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</si>
  <si>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</si>
  <si>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</si>
  <si>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</si>
  <si>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</si>
  <si>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</si>
  <si>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</si>
  <si>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</si>
  <si>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</si>
  <si>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</si>
  <si>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</si>
  <si>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</si>
  <si>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</si>
  <si>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</si>
  <si>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</si>
  <si>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</si>
  <si>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</si>
  <si>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</si>
  <si>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</si>
  <si>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</si>
  <si>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</si>
  <si>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</si>
  <si>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</si>
  <si>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</si>
  <si>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</si>
  <si>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</si>
  <si>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</si>
  <si>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</si>
  <si>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</si>
  <si>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</si>
  <si>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</si>
  <si>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</si>
  <si>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</si>
  <si>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</si>
  <si>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</si>
  <si>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</si>
  <si>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</si>
  <si>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</si>
  <si>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</si>
  <si>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</si>
  <si>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</si>
  <si>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</si>
  <si>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</si>
  <si>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</si>
  <si>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</si>
  <si>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</si>
  <si>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</si>
  <si>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</si>
  <si>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</si>
  <si>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</si>
  <si>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</si>
  <si>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</si>
  <si>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</si>
  <si>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</si>
  <si>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</si>
  <si>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</si>
  <si>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</si>
  <si>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</si>
  <si>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</si>
  <si>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</si>
  <si>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</si>
  <si>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</si>
  <si>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</si>
  <si>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</si>
  <si>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</si>
  <si>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</si>
  <si>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</si>
  <si>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</si>
  <si>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</si>
  <si>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</si>
  <si>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</si>
  <si>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</si>
  <si>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</si>
  <si>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</si>
  <si>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</si>
  <si>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</si>
  <si>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</si>
  <si>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</si>
  <si>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</si>
  <si>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</si>
  <si>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</si>
  <si>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</si>
  <si>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</si>
  <si>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</si>
  <si>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</si>
  <si>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</si>
  <si>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</si>
  <si>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</si>
  <si>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</si>
  <si>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</si>
  <si>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</si>
  <si>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</si>
  <si>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</si>
  <si>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</si>
  <si>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</si>
  <si>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</si>
  <si>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</si>
  <si>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</si>
  <si>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</si>
  <si>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</si>
  <si>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</si>
  <si>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</si>
  <si>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</si>
  <si>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</si>
  <si>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</si>
  <si>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</si>
  <si>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</si>
  <si>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</si>
  <si>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</si>
  <si>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</si>
  <si>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</si>
  <si>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</si>
  <si>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</si>
  <si>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</si>
  <si>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</si>
  <si>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</si>
  <si>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</si>
  <si>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</si>
  <si>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</si>
  <si>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</si>
  <si>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</si>
  <si>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</si>
  <si>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</si>
  <si>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</si>
  <si>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</si>
  <si>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</si>
  <si>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</si>
  <si>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</si>
  <si>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</si>
  <si>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</si>
  <si>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</si>
  <si>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</si>
  <si>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</si>
  <si>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</si>
  <si>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</si>
  <si>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</si>
  <si>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</si>
  <si>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</si>
  <si>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</si>
  <si>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</si>
  <si>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</si>
  <si>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</si>
  <si>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</si>
  <si>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</si>
  <si>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</si>
  <si>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</si>
  <si>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</si>
  <si>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</si>
  <si>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</si>
  <si>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</si>
  <si>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</si>
  <si>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</si>
  <si>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</si>
  <si>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</si>
  <si>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</si>
  <si>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</si>
  <si>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</si>
  <si>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</si>
  <si>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</si>
  <si>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</si>
  <si>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</si>
  <si>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</si>
  <si>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</si>
  <si>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</si>
  <si>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</si>
  <si>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</si>
  <si>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</si>
  <si>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</si>
  <si>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</si>
  <si>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</si>
  <si>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</si>
  <si>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</si>
  <si>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</si>
  <si>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</si>
  <si>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</si>
  <si>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</si>
  <si>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</si>
  <si>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</si>
  <si>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</si>
  <si>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</si>
  <si>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</si>
  <si>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</si>
  <si>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</si>
  <si>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</si>
  <si>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</si>
  <si>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</si>
  <si>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</si>
  <si>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</si>
  <si>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</si>
  <si>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</si>
  <si>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</si>
  <si>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</si>
  <si>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</si>
  <si>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</si>
  <si>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</si>
  <si>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</si>
  <si>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</si>
  <si>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</si>
  <si>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</si>
  <si>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</si>
  <si>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</si>
  <si>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</si>
  <si>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</si>
  <si>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</si>
  <si>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</si>
  <si>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</si>
  <si>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</si>
  <si>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</si>
  <si>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</si>
  <si>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</si>
  <si>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</si>
  <si>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</si>
  <si>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</si>
  <si>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</si>
  <si>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</si>
  <si>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</si>
  <si>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</si>
  <si>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</si>
  <si>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</si>
  <si>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</si>
  <si>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</si>
  <si>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</si>
  <si>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</si>
  <si>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</si>
  <si>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</si>
  <si>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</si>
  <si>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</si>
  <si>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</si>
  <si>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</si>
  <si>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</si>
  <si>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</si>
  <si>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</si>
  <si>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</si>
  <si>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</si>
  <si>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</si>
  <si>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</si>
  <si>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</si>
  <si>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</si>
  <si>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</si>
  <si>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</si>
  <si>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</si>
  <si>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</si>
  <si>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</si>
  <si>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</si>
  <si>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</si>
  <si>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</si>
  <si>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</si>
  <si>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</si>
  <si>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</si>
  <si>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</si>
  <si>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</si>
  <si>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</si>
  <si>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</si>
  <si>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</si>
  <si>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</si>
  <si>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</si>
  <si>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</si>
  <si>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</si>
  <si>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</si>
  <si>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</si>
  <si>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</si>
  <si>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</si>
  <si>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</si>
  <si>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</si>
  <si>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</si>
  <si>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</si>
  <si>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</si>
  <si>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</si>
  <si>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</si>
  <si>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</si>
  <si>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</si>
  <si>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</si>
  <si>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</si>
  <si>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</si>
  <si>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</si>
  <si>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</si>
  <si>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</si>
  <si>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</si>
  <si>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</si>
  <si>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</si>
  <si>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</si>
  <si>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</si>
  <si>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</si>
  <si>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</si>
  <si>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</si>
  <si>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</si>
  <si>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</si>
  <si>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</si>
  <si>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</si>
  <si>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</si>
  <si>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</si>
  <si>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</si>
  <si>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</si>
  <si>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</si>
  <si>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</si>
  <si>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</si>
  <si>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</si>
  <si>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</si>
  <si>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</si>
  <si>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</si>
  <si>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</si>
  <si>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</si>
  <si>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</si>
  <si>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</si>
  <si>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</si>
  <si>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</si>
  <si>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</si>
  <si>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</si>
  <si>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</si>
  <si>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</si>
  <si>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</si>
  <si>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</si>
  <si>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</si>
  <si>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</si>
  <si>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</si>
  <si>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</si>
  <si>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</si>
  <si>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</si>
  <si>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</si>
  <si>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</si>
  <si>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</si>
  <si>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</si>
  <si>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</si>
  <si>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</si>
  <si>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</si>
  <si>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</si>
  <si>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</si>
  <si>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</si>
  <si>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</si>
  <si>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</si>
  <si>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</si>
  <si>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</si>
  <si>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</si>
  <si>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</si>
  <si>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</si>
  <si>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</si>
  <si>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</si>
  <si>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</si>
  <si>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</si>
  <si>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</si>
  <si>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</si>
  <si>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</si>
  <si>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</si>
  <si>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</si>
  <si>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</si>
  <si>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</si>
  <si>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</si>
  <si>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</si>
  <si>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</si>
  <si>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</si>
  <si>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</si>
  <si>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</si>
  <si>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</si>
  <si>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</si>
  <si>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</si>
  <si>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</si>
  <si>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</si>
  <si>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</si>
  <si>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</si>
  <si>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</si>
  <si>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</si>
  <si>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</si>
  <si>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</si>
  <si>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</si>
  <si>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</si>
  <si>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</si>
  <si>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</si>
  <si>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</si>
  <si>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</si>
  <si>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</si>
  <si>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</si>
  <si>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</si>
  <si>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</si>
  <si>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</si>
  <si>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</si>
  <si>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</si>
  <si>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</si>
  <si>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</si>
  <si>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</si>
  <si>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</si>
  <si>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</si>
  <si>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</si>
  <si>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</si>
  <si>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</si>
  <si>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</si>
  <si>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</si>
  <si>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</si>
  <si>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</si>
  <si>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</si>
  <si>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</si>
  <si>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</si>
  <si>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</si>
  <si>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</si>
  <si>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</si>
  <si>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</si>
  <si>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</si>
  <si>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</si>
  <si>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</si>
  <si>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</si>
  <si>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</si>
  <si>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</si>
  <si>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</si>
  <si>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</si>
  <si>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</si>
  <si>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</si>
  <si>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</si>
  <si>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</si>
  <si>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</si>
  <si>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</si>
  <si>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</si>
  <si>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</si>
  <si>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</si>
  <si>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</si>
  <si>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</si>
  <si>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</si>
  <si>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</si>
  <si>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</si>
  <si>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</si>
  <si>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</si>
  <si>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</si>
  <si>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</si>
  <si>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</si>
  <si>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</si>
  <si>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</si>
  <si>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</si>
  <si>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</si>
  <si>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</si>
  <si>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</si>
  <si>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</si>
  <si>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</si>
  <si>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</si>
  <si>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</si>
  <si>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</si>
  <si>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</si>
  <si>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</si>
  <si>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</si>
  <si>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</si>
  <si>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</si>
  <si>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</si>
  <si>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</si>
  <si>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</si>
  <si>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</si>
  <si>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</si>
  <si>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</si>
  <si>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</si>
  <si>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</si>
  <si>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</si>
  <si>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</si>
  <si>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</si>
  <si>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</si>
  <si>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</si>
  <si>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</si>
  <si>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</si>
  <si>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</si>
  <si>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</si>
  <si>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</si>
  <si>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</si>
  <si>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</si>
  <si>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</si>
  <si>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</si>
  <si>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</si>
  <si>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</si>
  <si>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</si>
  <si>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</si>
  <si>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</si>
  <si>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</si>
  <si>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</si>
  <si>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</si>
  <si>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</si>
  <si>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</si>
  <si>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</si>
  <si>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</si>
  <si>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</si>
  <si>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</si>
  <si>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</si>
  <si>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</si>
  <si>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</si>
  <si>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</si>
  <si>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</si>
  <si>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</si>
  <si>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</si>
  <si>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</si>
  <si>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</si>
  <si>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</si>
  <si>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</si>
  <si>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</si>
  <si>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</si>
  <si>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</si>
  <si>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</si>
  <si>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</si>
  <si>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</si>
  <si>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</si>
  <si>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</si>
  <si>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</si>
  <si>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</si>
  <si>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</si>
  <si>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</si>
  <si>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</si>
  <si>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</si>
  <si>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</si>
  <si>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</si>
  <si>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</si>
  <si>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</si>
  <si>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</si>
  <si>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</si>
  <si>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</si>
  <si>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</si>
  <si>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</si>
  <si>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</si>
  <si>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</si>
  <si>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</si>
  <si>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</si>
  <si>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</si>
  <si>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</si>
  <si>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</si>
  <si>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</si>
  <si>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</si>
  <si>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</si>
  <si>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</si>
  <si>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</si>
  <si>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</si>
  <si>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</si>
  <si>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</si>
  <si>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</si>
  <si>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</si>
  <si>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</si>
  <si>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</si>
  <si>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</si>
  <si>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</si>
  <si>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</si>
  <si>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</si>
  <si>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</si>
  <si>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</si>
  <si>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</si>
  <si>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</si>
  <si>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</si>
  <si>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</si>
  <si>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</si>
  <si>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</si>
  <si>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</si>
  <si>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</si>
  <si>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 xml:space="preserve">Aguarda MC1 atraso taxi </t>
  </si>
  <si>
    <t xml:space="preserve">Equipe na maquina 08:03, sem oportunidade </t>
  </si>
  <si>
    <t xml:space="preserve">Equipe pronta 09:30, aguarda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</si>
  <si>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</si>
  <si>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</si>
  <si>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</si>
  <si>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</si>
  <si>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aguarda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</si>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</sst>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P662" activePane="topRight" state="frozen"/>
      <selection pane="topRight" activeCell="B678" sqref="B6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1</v>
      </c>
      <c r="BI636" s="17"/>
      <c r="BJ636" s="17" t="s">
        <v>1934</v>
      </c>
      <c r="BK636" s="17" t="s">
        <v>1934</v>
      </c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 t="s">
        <v>1936</v>
      </c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1938</v>
      </c>
      <c r="BK641" s="17" t="s">
        <v>1938</v>
      </c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1939</v>
      </c>
      <c r="BK642" s="17" t="s">
        <v>1939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1940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1941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1</v>
      </c>
      <c r="BI646" s="17"/>
      <c r="BJ646" s="17" t="s">
        <v>1942</v>
      </c>
      <c r="BK646" s="17" t="s">
        <v>1942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 t="s">
        <v>1943</v>
      </c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1944</v>
      </c>
      <c r="BK649" s="18" t="s">
        <v>530</v>
      </c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1945</v>
      </c>
      <c r="BK650" s="17" t="s">
        <v>1945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1945</v>
      </c>
      <c r="BK652" s="17" t="s">
        <v>1945</v>
      </c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1946</v>
      </c>
      <c r="BK653" s="18" t="s">
        <v>1947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1948</v>
      </c>
      <c r="BK654" s="17" t="s">
        <v>1948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1949</v>
      </c>
      <c r="BK655" s="17" t="s">
        <v>1950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1951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1952</v>
      </c>
      <c r="BK656" s="17" t="s">
        <v>1952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1955</v>
      </c>
      <c r="BK657" s="17" t="s">
        <v>1955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1956</v>
      </c>
      <c r="W658" s="149" t="s">
        <v>1957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1</v>
      </c>
      <c r="BI658" s="17"/>
      <c r="BJ658" s="17" t="s">
        <v>1958</v>
      </c>
      <c r="BK658" s="18" t="s">
        <v>1959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1960</v>
      </c>
      <c r="N661" s="126" t="s">
        <v>1961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1962</v>
      </c>
      <c r="W661" s="149" t="s">
        <v>1060</v>
      </c>
      <c r="X661" s="103" t="s">
        <v>421</v>
      </c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/>
      <c r="Z663" s="103"/>
      <c r="AA663" s="104" t="s">
        <v>1963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/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/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/>
      <c r="Z668" s="103"/>
      <c r="AA668" s="104" t="s">
        <v>1964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1965</v>
      </c>
      <c r="W670" s="149" t="s">
        <v>1087</v>
      </c>
      <c r="X670" s="103" t="s">
        <v>421</v>
      </c>
      <c r="Y670" s="128"/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V89</v>
      </c>
      <c r="B673" s="101"/>
      <c r="C673" s="134" t="str">
        <f>IF(BS_CONTROLE[[#This Row],[DATA]]="","",WEEKNUM(BS_CONTROLE[[#This Row],[DATA]]))</f>
        <v/>
      </c>
      <c r="D673" s="103" t="s">
        <v>807</v>
      </c>
      <c r="E673" s="155"/>
      <c r="F673" s="125" t="s">
        <v>698</v>
      </c>
      <c r="G673" s="140" t="str">
        <f>IF(D673="","*",VLOOKUP(F673,BS_ATIVIDADE[],3,FALSE))</f>
        <v>MECANIZAÇÃO - SOCADORA</v>
      </c>
      <c r="H673" s="105" t="s">
        <v>201</v>
      </c>
      <c r="I673" s="105" t="s">
        <v>201</v>
      </c>
      <c r="J673" s="104">
        <v>55</v>
      </c>
      <c r="K673" s="104">
        <v>94.2</v>
      </c>
      <c r="L673" s="104">
        <v>94.8</v>
      </c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73" s="105">
        <v>0.40277777777777779</v>
      </c>
      <c r="P673" s="105">
        <v>8.3333333333333329E-2</v>
      </c>
      <c r="Q673" s="104">
        <v>480</v>
      </c>
      <c r="R673" s="10" t="str">
        <f>IFERROR(_xlfn.XLOOKUP(F673, BS_ATIVIDADE[ATIVIDADE],BS_ATIVIDADE[UNIDADE] ), "*")</f>
        <v>M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1664</v>
      </c>
      <c r="X673" s="103" t="s">
        <v>421</v>
      </c>
      <c r="Y673" s="128"/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MECANIZAÇÃO - SOCADORA</v>
      </c>
      <c r="AJ673" s="9" t="str">
        <f>IF(BS_CONTROLE[[#This Row],[Atividade]]=0, "-", BS_CONTROLE[[#This Row],[Atividade]])</f>
        <v>MECANIZAÇÃO - SOCADORA</v>
      </c>
      <c r="AK673" s="31" t="str">
        <f>BS_CONTROLE[[#This Row],[Local - Partida]]</f>
        <v>102ZKW2</v>
      </c>
      <c r="AL673" s="31" t="str">
        <f>BS_CONTROLE[[#This Row],[Local - Encerramento]]</f>
        <v>102ZKW2</v>
      </c>
      <c r="AM673" s="104" t="str">
        <f>IF(BS_CONTROLE[[#This Row],[Entre - Estações]]=0, "-", BS_CONTROLE[[#This Row],[Entre - Estações]])</f>
        <v>ZWW-ZKW</v>
      </c>
      <c r="AN673" s="104" t="str">
        <f>IF(BS_CONTROLE[[#This Row],[SB]]=0, "-", BS_CONTROLE[[#This Row],[SB]])</f>
        <v>ZKWK932</v>
      </c>
      <c r="AO673" s="104">
        <f>IF(BS_CONTROLE[[#This Row],[SUB]]=0, "-", BS_CONTROLE[[#This Row],[SUB]])</f>
        <v>55</v>
      </c>
      <c r="AP673" s="104">
        <f>BS_CONTROLE[[#This Row],[KM - Inicio]]</f>
        <v>94.2</v>
      </c>
      <c r="AQ673" s="104">
        <f>BS_CONTROLE[[#This Row],[KM - Inicio]]</f>
        <v>94.2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M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/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/>
      <c r="N674" s="126"/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0.375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1966</v>
      </c>
      <c r="X675" s="103" t="s">
        <v>421</v>
      </c>
      <c r="Y675" s="128"/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/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/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1967</v>
      </c>
      <c r="W684" s="149" t="s">
        <v>1968</v>
      </c>
      <c r="X684" s="103" t="s">
        <v>416</v>
      </c>
      <c r="Y684" s="128"/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1969</v>
      </c>
      <c r="X685" s="103" t="s">
        <v>421</v>
      </c>
      <c r="Y685" s="128"/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1970</v>
      </c>
      <c r="J686" s="104">
        <v>54</v>
      </c>
      <c r="K686" s="104">
        <v>106.2</v>
      </c>
      <c r="L686" s="104"/>
      <c r="M686" s="126" t="s">
        <v>1971</v>
      </c>
      <c r="N686" s="126" t="s">
        <v>1972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1973</v>
      </c>
      <c r="X686" s="103" t="s">
        <v>416</v>
      </c>
      <c r="Y686" s="128"/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/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1953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/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1975</v>
      </c>
      <c r="C4" s="156" t="s">
        <v>1976</v>
      </c>
      <c r="D4" s="156" t="s">
        <v>1977</v>
      </c>
      <c r="E4" s="156" t="s">
        <v>1978</v>
      </c>
      <c r="F4" s="156" t="s">
        <v>4</v>
      </c>
      <c r="G4" s="156" t="s">
        <v>1979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1980</v>
      </c>
      <c r="C6" s="157">
        <v>407867</v>
      </c>
      <c r="D6" s="157" t="s">
        <v>1981</v>
      </c>
      <c r="E6" s="157" t="s">
        <v>826</v>
      </c>
      <c r="F6" s="157" t="s">
        <v>1982</v>
      </c>
      <c r="G6" s="158"/>
    </row>
    <row r="7" spans="2:7">
      <c r="B7" s="177" t="s">
        <v>1983</v>
      </c>
      <c r="C7" s="177">
        <v>293644</v>
      </c>
      <c r="D7" s="177" t="s">
        <v>1984</v>
      </c>
      <c r="E7" s="177" t="s">
        <v>826</v>
      </c>
      <c r="F7" s="177" t="s">
        <v>1982</v>
      </c>
      <c r="G7" s="178" t="s">
        <v>1985</v>
      </c>
    </row>
    <row r="8" spans="2:7">
      <c r="B8" s="157" t="s">
        <v>1986</v>
      </c>
      <c r="C8" s="157">
        <v>256790</v>
      </c>
      <c r="D8" s="157" t="s">
        <v>1987</v>
      </c>
      <c r="E8" s="157" t="s">
        <v>827</v>
      </c>
      <c r="F8" s="157" t="s">
        <v>1988</v>
      </c>
      <c r="G8" s="158">
        <v>46357</v>
      </c>
    </row>
    <row r="9" spans="2:7" ht="29.25">
      <c r="B9" s="157" t="s">
        <v>1989</v>
      </c>
      <c r="C9" s="157"/>
      <c r="D9" s="157"/>
      <c r="E9" s="157" t="s">
        <v>827</v>
      </c>
      <c r="F9" s="157" t="s">
        <v>1988</v>
      </c>
      <c r="G9" s="158" t="s">
        <v>1990</v>
      </c>
    </row>
    <row r="10" spans="2:7">
      <c r="B10" s="157" t="s">
        <v>1991</v>
      </c>
      <c r="C10" s="157">
        <v>265193</v>
      </c>
      <c r="D10" s="157" t="s">
        <v>1992</v>
      </c>
      <c r="E10" s="157" t="s">
        <v>828</v>
      </c>
      <c r="F10" s="157" t="s">
        <v>54</v>
      </c>
      <c r="G10" s="157" t="s">
        <v>1993</v>
      </c>
    </row>
    <row r="11" spans="2:7">
      <c r="B11" s="157" t="s">
        <v>1994</v>
      </c>
      <c r="C11" s="157">
        <v>293716</v>
      </c>
      <c r="D11" s="157" t="s">
        <v>1995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1996</v>
      </c>
      <c r="C12" s="157">
        <v>257258</v>
      </c>
      <c r="D12" s="157" t="s">
        <v>1997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1998</v>
      </c>
      <c r="C13" s="157">
        <v>371147</v>
      </c>
      <c r="D13" s="157" t="s">
        <v>1999</v>
      </c>
      <c r="E13" s="157" t="s">
        <v>829</v>
      </c>
      <c r="F13" s="157" t="s">
        <v>71</v>
      </c>
      <c r="G13" s="157" t="s">
        <v>1993</v>
      </c>
    </row>
    <row r="14" spans="2:7">
      <c r="B14" s="157" t="s">
        <v>2000</v>
      </c>
      <c r="C14" s="157">
        <v>259230</v>
      </c>
      <c r="D14" s="157" t="s">
        <v>2001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2002</v>
      </c>
      <c r="C15" s="157">
        <v>370705</v>
      </c>
      <c r="D15" s="157"/>
      <c r="E15" s="157" t="s">
        <v>829</v>
      </c>
      <c r="F15" s="157" t="s">
        <v>71</v>
      </c>
      <c r="G15" s="157" t="s">
        <v>1993</v>
      </c>
    </row>
    <row r="16" spans="2:7" ht="29.25">
      <c r="B16" s="157" t="s">
        <v>2003</v>
      </c>
      <c r="C16" s="157">
        <v>258542</v>
      </c>
      <c r="D16" s="157" t="s">
        <v>2004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2005</v>
      </c>
      <c r="C17" s="157">
        <v>257050</v>
      </c>
      <c r="D17" s="157" t="s">
        <v>2006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2007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2008</v>
      </c>
      <c r="D4" s="159" t="s">
        <v>2009</v>
      </c>
      <c r="E4" s="159" t="s">
        <v>2010</v>
      </c>
      <c r="F4" s="156" t="s">
        <v>2011</v>
      </c>
      <c r="G4" s="159" t="s">
        <v>2012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2015</v>
      </c>
      <c r="G9" s="162" t="s">
        <v>2016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2013</v>
      </c>
      <c r="G10" s="162"/>
    </row>
    <row r="11" spans="2:7" ht="19.5" customHeight="1">
      <c r="B11" s="162" t="s">
        <v>2017</v>
      </c>
      <c r="C11" s="162">
        <v>9038</v>
      </c>
      <c r="D11" s="163">
        <v>46076</v>
      </c>
      <c r="E11" s="162">
        <v>8698</v>
      </c>
      <c r="F11" s="164" t="s">
        <v>2018</v>
      </c>
      <c r="G11" s="162"/>
    </row>
    <row r="12" spans="2:7" ht="19.5" customHeight="1">
      <c r="B12" s="162" t="s">
        <v>752</v>
      </c>
      <c r="C12" s="162" t="s">
        <v>2019</v>
      </c>
      <c r="D12" s="163">
        <v>46066</v>
      </c>
      <c r="E12" s="162">
        <v>9500</v>
      </c>
      <c r="F12" s="164" t="s">
        <v>2020</v>
      </c>
      <c r="G12" s="162"/>
    </row>
    <row r="13" spans="2:7" ht="19.5" customHeight="1">
      <c r="B13" s="162" t="s">
        <v>752</v>
      </c>
      <c r="C13" s="162" t="s">
        <v>2021</v>
      </c>
      <c r="D13" s="163">
        <v>46066</v>
      </c>
      <c r="E13" s="162">
        <v>10500</v>
      </c>
      <c r="F13" s="164" t="s">
        <v>2020</v>
      </c>
      <c r="G13" s="162"/>
    </row>
    <row r="14" spans="2:7" ht="19.5" customHeight="1">
      <c r="B14" s="162" t="s">
        <v>752</v>
      </c>
      <c r="C14" s="162" t="s">
        <v>2022</v>
      </c>
      <c r="D14" s="163">
        <v>46066</v>
      </c>
      <c r="E14" s="162">
        <v>9000</v>
      </c>
      <c r="F14" s="164" t="s">
        <v>2020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2023</v>
      </c>
      <c r="D5" s="249"/>
      <c r="E5" s="249"/>
      <c r="F5" s="249"/>
      <c r="G5" s="249"/>
      <c r="H5" s="249"/>
      <c r="I5" s="249"/>
      <c r="J5" s="250"/>
      <c r="K5" s="251" t="s">
        <v>2024</v>
      </c>
      <c r="L5" s="252"/>
      <c r="M5" s="252"/>
      <c r="N5" s="252"/>
      <c r="O5" s="253" t="s">
        <v>2025</v>
      </c>
      <c r="P5" s="254"/>
    </row>
    <row r="6" spans="1:16" s="73" customFormat="1" ht="15" customHeight="1">
      <c r="A6" s="65" t="s">
        <v>2026</v>
      </c>
      <c r="B6" s="74" t="s">
        <v>2027</v>
      </c>
      <c r="C6" s="75" t="s">
        <v>995</v>
      </c>
      <c r="D6" s="76" t="s">
        <v>996</v>
      </c>
      <c r="E6" s="75" t="s">
        <v>2028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2029</v>
      </c>
      <c r="M6" s="79" t="s">
        <v>611</v>
      </c>
      <c r="N6" s="80" t="s">
        <v>990</v>
      </c>
      <c r="O6" s="154" t="s">
        <v>1033</v>
      </c>
      <c r="P6" s="132" t="s">
        <v>2030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1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 xml:space="preserve">Aguarda MC1 atraso taxi 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 xml:space="preserve">Equipe pronta 09:30, aguarda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1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Equipe pronta 12:10, aguarda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1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ZWW-ZKW</v>
      </c>
      <c r="H672" s="115">
        <f>IF(SP_SUL!K673="","*",SP_SUL!K673)</f>
        <v>94.2</v>
      </c>
      <c r="I672" s="112">
        <f>IF(SP_SUL!O673="","*",SP_SUL!O673)</f>
        <v>0.40277777777777779</v>
      </c>
      <c r="J672" s="112">
        <f>IF(SP_SUL!P673="","*",SP_SUL!P673)</f>
        <v>8.3333333333333329E-2</v>
      </c>
      <c r="K672" s="82" t="str">
        <f>IF(SP_SUL!AK673="","*",SP_SUL!AK673)</f>
        <v>102ZKW2</v>
      </c>
      <c r="L672" s="82" t="str">
        <f>IF(SP_SUL!AM673="","*",SP_SUL!AM673)</f>
        <v>ZWW-ZKW</v>
      </c>
      <c r="M672" s="82">
        <f>IF(SP_SUL!AP673="","*",SP_SUL!AP673)</f>
        <v>94.2</v>
      </c>
      <c r="N672" s="82" t="str">
        <f>IF(SP_SUL!AM673="","*",SP_SUL!AM673)</f>
        <v>ZWW-ZKW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*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0.375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2031</v>
      </c>
      <c r="V1" s="260"/>
      <c r="W1" s="260"/>
    </row>
    <row r="2" spans="1:23" ht="15" customHeight="1">
      <c r="A2" s="86" t="s">
        <v>2032</v>
      </c>
      <c r="B2" s="86" t="s">
        <v>2027</v>
      </c>
      <c r="C2" s="86" t="s">
        <v>411</v>
      </c>
      <c r="D2" s="87" t="s">
        <v>995</v>
      </c>
      <c r="E2" s="87" t="s">
        <v>4</v>
      </c>
      <c r="F2" s="87" t="s">
        <v>2026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2033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*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Oportunidade</v>
      </c>
      <c r="C668" s="144" t="str">
        <f>IF(SP_SUL!Z672="","*",SP_SUL!Z672)</f>
        <v>*</v>
      </c>
      <c r="D668" s="138" t="str">
        <f>IF(SP_SUL!S672="","*",SP_SUL!S672)</f>
        <v>SP SUL</v>
      </c>
      <c r="E668" s="138" t="str">
        <f>IF(SP_SUL!T672="","*",SP_SUL!T672)</f>
        <v>ZKE-ZEV</v>
      </c>
      <c r="F668" s="143" t="str">
        <f>IF(SP_SUL!B672="","*",SP_SUL!B672)</f>
        <v>*</v>
      </c>
      <c r="G668" s="143" t="str">
        <f>IF(SP_SUL!D672="","*",SP_SUL!D672)</f>
        <v>EDSON (TP-780)</v>
      </c>
      <c r="H668" s="143" t="str">
        <f>IF(SP_SUL!F672="","*",SP_SUL!F672)</f>
        <v>PDM - SUBSTITUIÇÃO - TRILHO</v>
      </c>
      <c r="I668" s="143" t="str">
        <f>IF(SP_SUL!H672="","*",SP_SUL!H672)</f>
        <v>-</v>
      </c>
      <c r="J668" s="143" t="str">
        <f>IF(SP_SUL!I672="","*",SP_SUL!I672)</f>
        <v>-</v>
      </c>
      <c r="K668" s="138" t="str">
        <f>IF(SP_SUL!M672="","*",SP_SUL!M672)</f>
        <v>ZKW</v>
      </c>
      <c r="L668" s="138" t="str">
        <f>IF(SP_SUL!N672="","*",SP_SUL!N672)</f>
        <v>ZKW2</v>
      </c>
      <c r="M668" s="139">
        <f>IF(SP_SUL!J672="","*",SP_SUL!J672)</f>
        <v>55</v>
      </c>
      <c r="N668" s="142">
        <f>IF(SP_SUL!K672="","*",SP_SUL!K672)</f>
        <v>95.664000000000001</v>
      </c>
      <c r="O668" s="142">
        <f>IF(SP_SUL!L672="","*",SP_SUL!L672)</f>
        <v>96.132999999999996</v>
      </c>
      <c r="P668" s="141">
        <f>IF(SP_SUL!O672="","*",SP_SUL!O672)</f>
        <v>0.41666666666666669</v>
      </c>
      <c r="Q668" s="141">
        <f>IF(SP_SUL!P672="","*",SP_SUL!P672)</f>
        <v>8.3333333333333329E-2</v>
      </c>
      <c r="R668" s="143" t="str">
        <f>IF(SP_SUL!Q672="","*",CONCATENATE(SP_SUL!Q672," ",SP_SUL!R672))</f>
        <v>624 M</v>
      </c>
      <c r="S668" s="143" t="str">
        <f>IF(SP_SUL!V672="","*",SP_SUL!V672)</f>
        <v xml:space="preserve">Felipe </v>
      </c>
      <c r="T668" s="143" t="str">
        <f>IF(SP_SUL!W672="","*",SP_SUL!W672)</f>
        <v>PDM - Substituição de trilho</v>
      </c>
      <c r="U668" s="136">
        <f ca="1">_xlfn.XLOOKUP(G668&amp;$U$2,BS_CONTROLE[CHAVE],BS_CONTROLE[Quantidade_11],"-")</f>
        <v>0</v>
      </c>
      <c r="V668" s="136">
        <f ca="1">_xlfn.XLOOKUP(G668&amp;$V$2,BS_CONTROLE[CHAVE],BS_CONTROLE[Quantidade_11],"-")</f>
        <v>312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Oportunidade</v>
      </c>
      <c r="C669" s="144" t="str">
        <f>IF(SP_SUL!Z673="","*",SP_SUL!Z673)</f>
        <v>*</v>
      </c>
      <c r="D669" s="138" t="str">
        <f>IF(SP_SUL!S673="","*",SP_SUL!S673)</f>
        <v>SP SUL</v>
      </c>
      <c r="E669" s="138" t="str">
        <f>IF(SP_SUL!T673="","*",SP_SUL!T673)</f>
        <v>ZKE-ZEV</v>
      </c>
      <c r="F669" s="143" t="str">
        <f>IF(SP_SUL!B673="","*",SP_SUL!B673)</f>
        <v>*</v>
      </c>
      <c r="G669" s="143" t="str">
        <f>IF(SP_SUL!D673="","*",SP_SUL!D673)</f>
        <v>V89</v>
      </c>
      <c r="H669" s="143" t="str">
        <f>IF(SP_SUL!F673="","*",SP_SUL!F673)</f>
        <v>MECANIZAÇÃO - SOCADORA</v>
      </c>
      <c r="I669" s="143" t="str">
        <f>IF(SP_SUL!H673="","*",SP_SUL!H673)</f>
        <v>102ZKW2</v>
      </c>
      <c r="J669" s="143" t="str">
        <f>IF(SP_SUL!I673="","*",SP_SUL!I673)</f>
        <v>102ZKW2</v>
      </c>
      <c r="K669" s="138" t="str">
        <f>IF(SP_SUL!M673="","*",SP_SUL!M673)</f>
        <v>ZWW-ZKW</v>
      </c>
      <c r="L669" s="138" t="str">
        <f>IF(SP_SUL!N673="","*",SP_SUL!N673)</f>
        <v>ZKWK932</v>
      </c>
      <c r="M669" s="139">
        <f>IF(SP_SUL!J673="","*",SP_SUL!J673)</f>
        <v>55</v>
      </c>
      <c r="N669" s="142">
        <f>IF(SP_SUL!K673="","*",SP_SUL!K673)</f>
        <v>94.2</v>
      </c>
      <c r="O669" s="142">
        <f>IF(SP_SUL!L673="","*",SP_SUL!L673)</f>
        <v>94.8</v>
      </c>
      <c r="P669" s="141">
        <f>IF(SP_SUL!O673="","*",SP_SUL!O673)</f>
        <v>0.40277777777777779</v>
      </c>
      <c r="Q669" s="141">
        <f>IF(SP_SUL!P673="","*",SP_SUL!P673)</f>
        <v>8.3333333333333329E-2</v>
      </c>
      <c r="R669" s="143" t="str">
        <f>IF(SP_SUL!Q673="","*",CONCATENATE(SP_SUL!Q673," ",SP_SUL!R673))</f>
        <v>480 M</v>
      </c>
      <c r="S669" s="143" t="str">
        <f>IF(SP_SUL!V673="","*",SP_SUL!V673)</f>
        <v>Antonioni</v>
      </c>
      <c r="T669" s="143" t="str">
        <f>IF(SP_SUL!W673="","*",SP_SUL!W673)</f>
        <v>Socaria mecanizada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1550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*</v>
      </c>
      <c r="L670" s="138" t="str">
        <f>IF(SP_SUL!N674="","*",SP_SUL!N674)</f>
        <v>*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Oportunidade</v>
      </c>
      <c r="C671" s="144" t="str">
        <f>IF(SP_SUL!Z675="","*",SP_SUL!Z675)</f>
        <v>*</v>
      </c>
      <c r="D671" s="138" t="str">
        <f>IF(SP_SUL!S675="","*",SP_SUL!S675)</f>
        <v>SP SUL</v>
      </c>
      <c r="E671" s="138" t="str">
        <f>IF(SP_SUL!T675="","*",SP_SUL!T675)</f>
        <v>ZKE-ZEV</v>
      </c>
      <c r="F671" s="143">
        <f>IF(SP_SUL!B675="","*",SP_SUL!B675)</f>
        <v>46079</v>
      </c>
      <c r="G671" s="143" t="str">
        <f>IF(SP_SUL!D675="","*",SP_SUL!D675)</f>
        <v>W99</v>
      </c>
      <c r="H671" s="143" t="str">
        <f>IF(SP_SUL!F675="","*",SP_SUL!F675)</f>
        <v>DESLOCAMENTO</v>
      </c>
      <c r="I671" s="143" t="str">
        <f>IF(SP_SUL!H675="","*",SP_SUL!H675)</f>
        <v>102ZKW2</v>
      </c>
      <c r="J671" s="143" t="str">
        <f>IF(SP_SUL!I675="","*",SP_SUL!I675)</f>
        <v>ZEM1</v>
      </c>
      <c r="K671" s="138" t="str">
        <f>IF(SP_SUL!M675="","*",SP_SUL!M675)</f>
        <v>ZKW-ZEM</v>
      </c>
      <c r="L671" s="138" t="str">
        <f>IF(SP_SUL!N675="","*",SP_SUL!N675)</f>
        <v>ZKWZEM</v>
      </c>
      <c r="M671" s="139">
        <f>IF(SP_SUL!J675="","*",SP_SUL!J675)</f>
        <v>55</v>
      </c>
      <c r="N671" s="142">
        <f>IF(SP_SUL!K675="","*",SP_SUL!K675)</f>
        <v>102</v>
      </c>
      <c r="O671" s="142">
        <f>IF(SP_SUL!L675="","*",SP_SUL!L675)</f>
        <v>135</v>
      </c>
      <c r="P671" s="141">
        <f>IF(SP_SUL!O675="","*",SP_SUL!O675)</f>
        <v>0.375</v>
      </c>
      <c r="Q671" s="141">
        <f>IF(SP_SUL!P675="","*",SP_SUL!P675)</f>
        <v>4.1666666666666664E-2</v>
      </c>
      <c r="R671" s="143" t="str">
        <f>IF(SP_SUL!Q675="","*",CONCATENATE(SP_SUL!Q675," ",SP_SUL!R675))</f>
        <v>1 BINÁRIO</v>
      </c>
      <c r="S671" s="143" t="str">
        <f>IF(SP_SUL!V675="","*",SP_SUL!V675)</f>
        <v xml:space="preserve">Alisson </v>
      </c>
      <c r="T671" s="143" t="str">
        <f>IF(SP_SUL!W675="","*",SP_SUL!W675)</f>
        <v>Deslocamento para ZEM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1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Oportunidade</v>
      </c>
      <c r="C674" s="144" t="str">
        <f>IF(SP_SUL!Z678="","*",SP_SUL!Z678)</f>
        <v>*</v>
      </c>
      <c r="D674" s="138" t="str">
        <f>IF(SP_SUL!S678="","*",SP_SUL!S678)</f>
        <v>SP SUL</v>
      </c>
      <c r="E674" s="138" t="str">
        <f>IF(SP_SUL!T678="","*",SP_SUL!T678)</f>
        <v>ZKE-ZEV</v>
      </c>
      <c r="F674" s="143" t="str">
        <f>IF(SP_SUL!B678="","*",SP_SUL!B678)</f>
        <v>*</v>
      </c>
      <c r="G674" s="143" t="str">
        <f>IF(SP_SUL!D678="","*",SP_SUL!D678)</f>
        <v>W60</v>
      </c>
      <c r="H674" s="143" t="str">
        <f>IF(SP_SUL!F678="","*",SP_SUL!F678)</f>
        <v>PDM - DESCARGA - DORMENTE</v>
      </c>
      <c r="I674" s="143" t="str">
        <f>IF(SP_SUL!H678="","*",SP_SUL!H678)</f>
        <v>ZEM130-2</v>
      </c>
      <c r="J674" s="143" t="str">
        <f>IF(SP_SUL!I678="","*",SP_SUL!I678)</f>
        <v>ZEM130-2</v>
      </c>
      <c r="K674" s="138" t="str">
        <f>IF(SP_SUL!M678="","*",SP_SUL!M678)</f>
        <v>ZWI-ZEM</v>
      </c>
      <c r="L674" s="138" t="str">
        <f>IF(SP_SUL!N678="","*",SP_SUL!N678)</f>
        <v>130ZYQW/ZEM2</v>
      </c>
      <c r="M674" s="139">
        <f>IF(SP_SUL!J678="","*",SP_SUL!J678)</f>
        <v>55</v>
      </c>
      <c r="N674" s="142">
        <f>IF(SP_SUL!K678="","*",SP_SUL!K678)</f>
        <v>127.4</v>
      </c>
      <c r="O674" s="142">
        <f>IF(SP_SUL!L678="","*",SP_SUL!L678)</f>
        <v>135</v>
      </c>
      <c r="P674" s="141">
        <f>IF(SP_SUL!O678="","*",SP_SUL!O678)</f>
        <v>0.33333333333333331</v>
      </c>
      <c r="Q674" s="141">
        <f>IF(SP_SUL!P678="","*",SP_SUL!P678)</f>
        <v>8.3333333333333329E-2</v>
      </c>
      <c r="R674" s="143" t="str">
        <f>IF(SP_SUL!Q678="","*",CONCATENATE(SP_SUL!Q678," ",SP_SUL!R678))</f>
        <v>1000 Nº DE DORMENTES</v>
      </c>
      <c r="S674" s="143" t="str">
        <f>IF(SP_SUL!V678="","*",SP_SUL!V678)</f>
        <v xml:space="preserve">Felipe </v>
      </c>
      <c r="T674" s="143" t="str">
        <f>IF(SP_SUL!W678="","*",SP_SUL!W678)</f>
        <v>Descarga de dormentes</v>
      </c>
      <c r="U674" s="136">
        <f ca="1">_xlfn.XLOOKUP(G674&amp;$U$2,BS_CONTROLE[CHAVE],BS_CONTROLE[Quantidade_11],"-")</f>
        <v>0</v>
      </c>
      <c r="V674" s="136">
        <f ca="1">_xlfn.XLOOKUP(G674&amp;$V$2,BS_CONTROLE[CHAVE],BS_CONTROLE[Quantidade_11],"-")</f>
        <v>0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Oportunidade</v>
      </c>
      <c r="C675" s="144" t="str">
        <f>IF(SP_SUL!Z679="","*",SP_SUL!Z679)</f>
        <v>*</v>
      </c>
      <c r="D675" s="138" t="str">
        <f>IF(SP_SUL!S679="","*",SP_SUL!S679)</f>
        <v>SP SUL</v>
      </c>
      <c r="E675" s="138" t="str">
        <f>IF(SP_SUL!T679="","*",SP_SUL!T679)</f>
        <v>ZKE-ZEV</v>
      </c>
      <c r="F675" s="143">
        <f>IF(SP_SUL!B679="","*",SP_SUL!B679)</f>
        <v>46079</v>
      </c>
      <c r="G675" s="143" t="str">
        <f>IF(SP_SUL!D679="","*",SP_SUL!D679)</f>
        <v>V95</v>
      </c>
      <c r="H675" s="143" t="str">
        <f>IF(SP_SUL!F679="","*",SP_SUL!F679)</f>
        <v>MODERNIZAÇÃO - SOCADORA</v>
      </c>
      <c r="I675" s="143" t="str">
        <f>IF(SP_SUL!H679="","*",SP_SUL!H679)</f>
        <v>ZEM130-2</v>
      </c>
      <c r="J675" s="143" t="str">
        <f>IF(SP_SUL!I679="","*",SP_SUL!I679)</f>
        <v>ZEM130-2</v>
      </c>
      <c r="K675" s="138" t="str">
        <f>IF(SP_SUL!M679="","*",SP_SUL!M679)</f>
        <v>ZEM</v>
      </c>
      <c r="L675" s="138" t="str">
        <f>IF(SP_SUL!N679="","*",SP_SUL!N679)</f>
        <v>ZEM2</v>
      </c>
      <c r="M675" s="139">
        <f>IF(SP_SUL!J679="","*",SP_SUL!J679)</f>
        <v>55</v>
      </c>
      <c r="N675" s="142">
        <f>IF(SP_SUL!K679="","*",SP_SUL!K679)</f>
        <v>134.80000000000001</v>
      </c>
      <c r="O675" s="142">
        <f>IF(SP_SUL!L679="","*",SP_SUL!L679)</f>
        <v>135.19999999999999</v>
      </c>
      <c r="P675" s="141">
        <f>IF(SP_SUL!O679="","*",SP_SUL!O679)</f>
        <v>0.375</v>
      </c>
      <c r="Q675" s="141">
        <f>IF(SP_SUL!P679="","*",SP_SUL!P679)</f>
        <v>8.3333333333333329E-2</v>
      </c>
      <c r="R675" s="143" t="str">
        <f>IF(SP_SUL!Q679="","*",CONCATENATE(SP_SUL!Q679," ",SP_SUL!R679))</f>
        <v>300 M</v>
      </c>
      <c r="S675" s="143" t="str">
        <f>IF(SP_SUL!V679="","*",SP_SUL!V679)</f>
        <v xml:space="preserve">Felipe </v>
      </c>
      <c r="T675" s="143" t="str">
        <f>IF(SP_SUL!W679="","*",SP_SUL!W679)</f>
        <v>Socaria mecanizada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1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Oportunidade</v>
      </c>
      <c r="C678" s="144" t="str">
        <f>IF(SP_SUL!Z682="","*",SP_SUL!Z682)</f>
        <v>*</v>
      </c>
      <c r="D678" s="138" t="str">
        <f>IF(SP_SUL!S682="","*",SP_SUL!S682)</f>
        <v>SP SUL</v>
      </c>
      <c r="E678" s="138" t="str">
        <f>IF(SP_SUL!T682="","*",SP_SUL!T682)</f>
        <v>ZEV-ZPT</v>
      </c>
      <c r="F678" s="143">
        <f>IF(SP_SUL!B682="","*",SP_SUL!B682)</f>
        <v>46079</v>
      </c>
      <c r="G678" s="143" t="str">
        <f>IF(SP_SUL!D682="","*",SP_SUL!D682)</f>
        <v>V85</v>
      </c>
      <c r="H678" s="143" t="str">
        <f>IF(SP_SUL!F682="","*",SP_SUL!F682)</f>
        <v>MECANIZAÇÃO - SOCADORA</v>
      </c>
      <c r="I678" s="143" t="str">
        <f>IF(SP_SUL!H682="","*",SP_SUL!H682)</f>
        <v>K67ZEV2</v>
      </c>
      <c r="J678" s="143" t="str">
        <f>IF(SP_SUL!I682="","*",SP_SUL!I682)</f>
        <v>ZPTZDR</v>
      </c>
      <c r="K678" s="138" t="str">
        <f>IF(SP_SUL!M682="","*",SP_SUL!M682)</f>
        <v>ZGP</v>
      </c>
      <c r="L678" s="138" t="str">
        <f>IF(SP_SUL!N682="","*",SP_SUL!N682)</f>
        <v>ZGP2</v>
      </c>
      <c r="M678" s="139">
        <f>IF(SP_SUL!J682="","*",SP_SUL!J682)</f>
        <v>92</v>
      </c>
      <c r="N678" s="142">
        <f>IF(SP_SUL!K682="","*",SP_SUL!K682)</f>
        <v>102.6</v>
      </c>
      <c r="O678" s="142" t="str">
        <f>IF(SP_SUL!L682="","*",SP_SUL!L682)</f>
        <v>-</v>
      </c>
      <c r="P678" s="141">
        <f>IF(SP_SUL!O682="","*",SP_SUL!O682)</f>
        <v>0.35416666666666669</v>
      </c>
      <c r="Q678" s="141">
        <f>IF(SP_SUL!P682="","*",SP_SUL!P682)</f>
        <v>8.3333333333333329E-2</v>
      </c>
      <c r="R678" s="143" t="str">
        <f>IF(SP_SUL!Q682="","*",CONCATENATE(SP_SUL!Q682," ",SP_SUL!R682))</f>
        <v>480 M</v>
      </c>
      <c r="S678" s="143" t="str">
        <f>IF(SP_SUL!V682="","*",SP_SUL!V682)</f>
        <v>Antonioni</v>
      </c>
      <c r="T678" s="143" t="str">
        <f>IF(SP_SUL!W682="","*",SP_SUL!W682)</f>
        <v>Socaria mecanizada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Contrato</v>
      </c>
      <c r="C680" s="144" t="str">
        <f>IF(SP_SUL!Z684="","*",SP_SUL!Z684)</f>
        <v>*</v>
      </c>
      <c r="D680" s="138" t="str">
        <f>IF(SP_SUL!S684="","*",SP_SUL!S684)</f>
        <v>SP SUL</v>
      </c>
      <c r="E680" s="138" t="str">
        <f>IF(SP_SUL!T684="","*",SP_SUL!T684)</f>
        <v>ZEV-ZPT</v>
      </c>
      <c r="F680" s="143">
        <f>IF(SP_SUL!B684="","*",SP_SUL!B684)</f>
        <v>46079</v>
      </c>
      <c r="G680" s="143" t="str">
        <f>IF(SP_SUL!D684="","*",SP_SUL!D684)</f>
        <v>W62</v>
      </c>
      <c r="H680" s="143" t="str">
        <f>IF(SP_SUL!F684="","*",SP_SUL!F684)</f>
        <v>DESLOCAMENTO</v>
      </c>
      <c r="I680" s="143" t="str">
        <f>IF(SP_SUL!H684="","*",SP_SUL!H684)</f>
        <v>ZPT1051</v>
      </c>
      <c r="J680" s="143" t="str">
        <f>IF(SP_SUL!I684="","*",SP_SUL!I684)</f>
        <v>ZPTZDR</v>
      </c>
      <c r="K680" s="138" t="str">
        <f>IF(SP_SUL!M684="","*",SP_SUL!M684)</f>
        <v>ZXW-ZGP</v>
      </c>
      <c r="L680" s="138" t="str">
        <f>IF(SP_SUL!N684="","*",SP_SUL!N684)</f>
        <v>K84ZXW2</v>
      </c>
      <c r="M680" s="139">
        <f>IF(SP_SUL!J684="","*",SP_SUL!J684)</f>
        <v>92</v>
      </c>
      <c r="N680" s="142">
        <f>IF(SP_SUL!K684="","*",SP_SUL!K684)</f>
        <v>83.7</v>
      </c>
      <c r="O680" s="142" t="str">
        <f>IF(SP_SUL!L684="","*",SP_SUL!L684)</f>
        <v>-</v>
      </c>
      <c r="P680" s="141">
        <f>IF(SP_SUL!O684="","*",SP_SUL!O684)</f>
        <v>0.32291666666666669</v>
      </c>
      <c r="Q680" s="141">
        <f>IF(SP_SUL!P684="","*",SP_SUL!P684)</f>
        <v>4.1666666666666664E-2</v>
      </c>
      <c r="R680" s="143" t="str">
        <f>IF(SP_SUL!Q684="","*",CONCATENATE(SP_SUL!Q684," ",SP_SUL!R684))</f>
        <v>1 BINÁRIO</v>
      </c>
      <c r="S680" s="143" t="str">
        <f>IF(SP_SUL!V684="","*",SP_SUL!V684)</f>
        <v xml:space="preserve">Moises </v>
      </c>
      <c r="T680" s="143" t="str">
        <f>IF(SP_SUL!W684="","*",SP_SUL!W684)</f>
        <v xml:space="preserve">Deslocamento de turmas na serra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1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Oportunidade</v>
      </c>
      <c r="C681" s="144" t="str">
        <f>IF(SP_SUL!Z685="","*",SP_SUL!Z685)</f>
        <v>*</v>
      </c>
      <c r="D681" s="138" t="str">
        <f>IF(SP_SUL!S685="","*",SP_SUL!S685)</f>
        <v>SP SUL</v>
      </c>
      <c r="E681" s="138" t="str">
        <f>IF(SP_SUL!T685="","*",SP_SUL!T685)</f>
        <v>ZEV-ZPT</v>
      </c>
      <c r="F681" s="143">
        <f>IF(SP_SUL!B685="","*",SP_SUL!B685)</f>
        <v>46079</v>
      </c>
      <c r="G681" s="143" t="str">
        <f>IF(SP_SUL!D685="","*",SP_SUL!D685)</f>
        <v>LEANDRO (TP-727)</v>
      </c>
      <c r="H681" s="143" t="str">
        <f>IF(SP_SUL!F685="","*",SP_SUL!F685)</f>
        <v>PDM - SUBSTITUIÇÃO - TRILHO</v>
      </c>
      <c r="I681" s="143" t="str">
        <f>IF(SP_SUL!H685="","*",SP_SUL!H685)</f>
        <v>-</v>
      </c>
      <c r="J681" s="143" t="str">
        <f>IF(SP_SUL!I685="","*",SP_SUL!I685)</f>
        <v>-</v>
      </c>
      <c r="K681" s="138" t="str">
        <f>IF(SP_SUL!M685="","*",SP_SUL!M685)</f>
        <v>ZXW-ZGP</v>
      </c>
      <c r="L681" s="138" t="str">
        <f>IF(SP_SUL!N685="","*",SP_SUL!N685)</f>
        <v>K89ZES2</v>
      </c>
      <c r="M681" s="139">
        <f>IF(SP_SUL!J685="","*",SP_SUL!J685)</f>
        <v>92</v>
      </c>
      <c r="N681" s="142">
        <f>IF(SP_SUL!K685="","*",SP_SUL!K685)</f>
        <v>87</v>
      </c>
      <c r="O681" s="142" t="str">
        <f>IF(SP_SUL!L685="","*",SP_SUL!L685)</f>
        <v>-</v>
      </c>
      <c r="P681" s="141">
        <f>IF(SP_SUL!O685="","*",SP_SUL!O685)</f>
        <v>0.45833333333333331</v>
      </c>
      <c r="Q681" s="141">
        <f>IF(SP_SUL!P685="","*",SP_SUL!P685)</f>
        <v>8.3333333333333329E-2</v>
      </c>
      <c r="R681" s="143" t="str">
        <f>IF(SP_SUL!Q685="","*",CONCATENATE(SP_SUL!Q685," ",SP_SUL!R685))</f>
        <v>300 M</v>
      </c>
      <c r="S681" s="143" t="str">
        <f>IF(SP_SUL!V685="","*",SP_SUL!V685)</f>
        <v>Leandro</v>
      </c>
      <c r="T681" s="143" t="str">
        <f>IF(SP_SUL!W685="","*",SP_SUL!W685)</f>
        <v>Substituição de trilho (equipe desloca no W62)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0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Contrato</v>
      </c>
      <c r="C682" s="144" t="str">
        <f>IF(SP_SUL!Z686="","*",SP_SUL!Z686)</f>
        <v>*</v>
      </c>
      <c r="D682" s="138" t="str">
        <f>IF(SP_SUL!S686="","*",SP_SUL!S686)</f>
        <v>SP SUL</v>
      </c>
      <c r="E682" s="138" t="str">
        <f>IF(SP_SUL!T686="","*",SP_SUL!T686)</f>
        <v>ZEV-ZPT</v>
      </c>
      <c r="F682" s="143">
        <f>IF(SP_SUL!B686="","*",SP_SUL!B686)</f>
        <v>46079</v>
      </c>
      <c r="G682" s="143" t="str">
        <f>IF(SP_SUL!D686="","*",SP_SUL!D686)</f>
        <v>A84</v>
      </c>
      <c r="H682" s="143" t="str">
        <f>IF(SP_SUL!F686="","*",SP_SUL!F686)</f>
        <v>DETECÇÃO - RONDA 7 DIAS</v>
      </c>
      <c r="I682" s="143" t="str">
        <f>IF(SP_SUL!H686="","*",SP_SUL!H686)</f>
        <v>ZPT1051</v>
      </c>
      <c r="J682" s="143" t="str">
        <f>IF(SP_SUL!I686="","*",SP_SUL!I686)</f>
        <v xml:space="preserve">ZEM1 </v>
      </c>
      <c r="K682" s="138" t="str">
        <f>IF(SP_SUL!M686="","*",SP_SUL!M686)</f>
        <v>ZPT-ZEM</v>
      </c>
      <c r="L682" s="138" t="str">
        <f>IF(SP_SUL!N686="","*",SP_SUL!N686)</f>
        <v>ZPTZEM</v>
      </c>
      <c r="M682" s="139">
        <f>IF(SP_SUL!J686="","*",SP_SUL!J686)</f>
        <v>54</v>
      </c>
      <c r="N682" s="142">
        <f>IF(SP_SUL!K686="","*",SP_SUL!K686)</f>
        <v>106.2</v>
      </c>
      <c r="O682" s="142" t="str">
        <f>IF(SP_SUL!L686="","*",SP_SUL!L686)</f>
        <v>*</v>
      </c>
      <c r="P682" s="141">
        <f>IF(SP_SUL!O686="","*",SP_SUL!O686)</f>
        <v>0.3125</v>
      </c>
      <c r="Q682" s="141">
        <f>IF(SP_SUL!P686="","*",SP_SUL!P686)</f>
        <v>4.1666666666666664E-2</v>
      </c>
      <c r="R682" s="143" t="str">
        <f>IF(SP_SUL!Q686="","*",CONCATENATE(SP_SUL!Q686," ",SP_SUL!R686))</f>
        <v>60 KM</v>
      </c>
      <c r="S682" s="143" t="str">
        <f>IF(SP_SUL!V686="","*",SP_SUL!V686)</f>
        <v>Daniel</v>
      </c>
      <c r="T682" s="143" t="str">
        <f>IF(SP_SUL!W686="","*",SP_SUL!W686)</f>
        <v>Rionda 7 dias de ZPT-ZEM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Oportunidade</v>
      </c>
      <c r="C683" s="144" t="str">
        <f>IF(SP_SUL!Z687="","*",SP_SUL!Z687)</f>
        <v>*</v>
      </c>
      <c r="D683" s="138" t="str">
        <f>IF(SP_SUL!S687="","*",SP_SUL!S687)</f>
        <v>SP SUL</v>
      </c>
      <c r="E683" s="138" t="str">
        <f>IF(SP_SUL!T687="","*",SP_SUL!T687)</f>
        <v>ZEV-ZPT</v>
      </c>
      <c r="F683" s="143">
        <f>IF(SP_SUL!B687="","*",SP_SUL!B687)</f>
        <v>46079</v>
      </c>
      <c r="G683" s="143" t="str">
        <f>IF(SP_SUL!D687="","*",SP_SUL!D687)</f>
        <v>HUELTON (TP-725)</v>
      </c>
      <c r="H683" s="143" t="str">
        <f>IF(SP_SUL!F687="","*",SP_SUL!F687)</f>
        <v>PDM - SOLDA</v>
      </c>
      <c r="I683" s="143" t="str">
        <f>IF(SP_SUL!H687="","*",SP_SUL!H687)</f>
        <v>-</v>
      </c>
      <c r="J683" s="143" t="str">
        <f>IF(SP_SUL!I687="","*",SP_SUL!I687)</f>
        <v>-</v>
      </c>
      <c r="K683" s="138" t="str">
        <f>IF(SP_SUL!M687="","*",SP_SUL!M687)</f>
        <v>ZPT</v>
      </c>
      <c r="L683" s="138" t="str">
        <f>IF(SP_SUL!N687="","*",SP_SUL!N687)</f>
        <v>ZPT2</v>
      </c>
      <c r="M683" s="139">
        <f>IF(SP_SUL!J687="","*",SP_SUL!J687)</f>
        <v>92</v>
      </c>
      <c r="N683" s="142">
        <f>IF(SP_SUL!K687="","*",SP_SUL!K687)</f>
        <v>106.7</v>
      </c>
      <c r="O683" s="142" t="str">
        <f>IF(SP_SUL!L687="","*",SP_SUL!L687)</f>
        <v>-</v>
      </c>
      <c r="P683" s="141">
        <f>IF(SP_SUL!O687="","*",SP_SUL!O687)</f>
        <v>0.41666666666666669</v>
      </c>
      <c r="Q683" s="141">
        <f>IF(SP_SUL!P687="","*",SP_SUL!P687)</f>
        <v>6.25E-2</v>
      </c>
      <c r="R683" s="143" t="str">
        <f>IF(SP_SUL!Q687="","*",CONCATENATE(SP_SUL!Q687," ",SP_SUL!R687))</f>
        <v>1 Nº DE SOLDA</v>
      </c>
      <c r="S683" s="143" t="str">
        <f>IF(SP_SUL!V687="","*",SP_SUL!V687)</f>
        <v>Huelton</v>
      </c>
      <c r="T683" s="143" t="str">
        <f>IF(SP_SUL!W687="","*",SP_SUL!W687)</f>
        <v xml:space="preserve">Execução de solda - Condicionado a temperatura </v>
      </c>
      <c r="U683" s="136">
        <f ca="1">_xlfn.XLOOKUP(G683&amp;$U$2,BS_CONTROLE[CHAVE],BS_CONTROLE[Quantidade_11],"-")</f>
        <v>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Oportunidade</v>
      </c>
      <c r="C684" s="144" t="str">
        <f>IF(SP_SUL!Z688="","*",SP_SUL!Z688)</f>
        <v>*</v>
      </c>
      <c r="D684" s="138" t="str">
        <f>IF(SP_SUL!S688="","*",SP_SUL!S688)</f>
        <v>SP SUL</v>
      </c>
      <c r="E684" s="138" t="str">
        <f>IF(SP_SUL!T688="","*",SP_SUL!T688)</f>
        <v>ZEV-ZPT</v>
      </c>
      <c r="F684" s="143">
        <f>IF(SP_SUL!B688="","*",SP_SUL!B688)</f>
        <v>46079</v>
      </c>
      <c r="G684" s="143" t="str">
        <f>IF(SP_SUL!D688="","*",SP_SUL!D688)</f>
        <v>EXPANSÃO TURMA 1</v>
      </c>
      <c r="H684" s="143" t="str">
        <f>IF(SP_SUL!F688="","*",SP_SUL!F688)</f>
        <v>EXPANSÃO - SOLDA</v>
      </c>
      <c r="I684" s="143" t="str">
        <f>IF(SP_SUL!H688="","*",SP_SUL!H688)</f>
        <v>-</v>
      </c>
      <c r="J684" s="143" t="str">
        <f>IF(SP_SUL!I688="","*",SP_SUL!I688)</f>
        <v>-</v>
      </c>
      <c r="K684" s="138" t="str">
        <f>IF(SP_SUL!M688="","*",SP_SUL!M688)</f>
        <v>109-ZGM</v>
      </c>
      <c r="L684" s="138" t="str">
        <f>IF(SP_SUL!N688="","*",SP_SUL!N688)</f>
        <v>1101093/1101091</v>
      </c>
      <c r="M684" s="139">
        <f>IF(SP_SUL!J688="","*",SP_SUL!J688)</f>
        <v>30</v>
      </c>
      <c r="N684" s="142">
        <f>IF(SP_SUL!K688="","*",SP_SUL!K688)</f>
        <v>108.75</v>
      </c>
      <c r="O684" s="142">
        <f>IF(SP_SUL!L688="","*",SP_SUL!L688)</f>
        <v>109</v>
      </c>
      <c r="P684" s="141">
        <f>IF(SP_SUL!O688="","*",SP_SUL!O688)</f>
        <v>0.35416666666666669</v>
      </c>
      <c r="Q684" s="141">
        <f>IF(SP_SUL!P688="","*",SP_SUL!P688)</f>
        <v>6.25E-2</v>
      </c>
      <c r="R684" s="143" t="str">
        <f>IF(SP_SUL!Q688="","*",CONCATENATE(SP_SUL!Q688," ",SP_SUL!R688))</f>
        <v>1 Nº DE SOLDA</v>
      </c>
      <c r="S684" s="143" t="str">
        <f>IF(SP_SUL!V688="","*",SP_SUL!V688)</f>
        <v>Pedro</v>
      </c>
      <c r="T684" s="143" t="str">
        <f>IF(SP_SUL!W688="","*",SP_SUL!W688)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2034</v>
      </c>
      <c r="C2" s="120" t="s">
        <v>980</v>
      </c>
      <c r="D2" s="75" t="s">
        <v>982</v>
      </c>
      <c r="E2" s="75" t="s">
        <v>2035</v>
      </c>
      <c r="F2" s="98" t="s">
        <v>2036</v>
      </c>
      <c r="G2" s="75" t="s">
        <v>2037</v>
      </c>
      <c r="H2" s="75" t="s">
        <v>2038</v>
      </c>
      <c r="I2" s="75" t="s">
        <v>2039</v>
      </c>
      <c r="J2" s="75" t="s">
        <v>2040</v>
      </c>
      <c r="K2" s="77" t="s">
        <v>2041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*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*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ZWW-ZKW</v>
      </c>
      <c r="G668" s="94" t="str">
        <f>IF(SP_SUL!I673="","*",SP_SUL!I673)</f>
        <v>102ZKW2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*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*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*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*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*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*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2026-02-25T16:52:45Z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