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140" documentId="120_S{118792C3-22EF-5104-A093-F22BFE3913F3}" xr6:coauthVersionLast="47" xr6:coauthVersionMax="47" xr10:uidLastSave="{9A412067-5B81-4111-9241-279E709D99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3" i="1" l="1" a="1"/>
  <c r="M73" i="1" s="1"/>
  <c r="N73" i="1" a="1"/>
  <c r="N73" i="1" s="1"/>
  <c r="M74" i="1" a="1"/>
  <c r="M74" i="1" s="1"/>
  <c r="N74" i="1" a="1"/>
  <c r="N74" i="1" s="1"/>
  <c r="M75" i="1" a="1"/>
  <c r="M75" i="1" s="1"/>
  <c r="N75" i="1" a="1"/>
  <c r="N75" i="1" s="1"/>
  <c r="M76" i="1" a="1"/>
  <c r="M76" i="1" s="1"/>
  <c r="M77" i="1" a="1"/>
  <c r="M77" i="1" s="1"/>
  <c r="M78" i="1" a="1"/>
  <c r="M78" i="1"/>
  <c r="N78" i="1" a="1"/>
  <c r="N78" i="1"/>
  <c r="N72" i="1" a="1"/>
  <c r="N72" i="1"/>
  <c r="M72" i="1" a="1"/>
  <c r="M72" i="1"/>
  <c r="N70" i="1" a="1"/>
  <c r="N70" i="1" s="1"/>
  <c r="M70" i="1" a="1"/>
  <c r="M70" i="1" s="1"/>
  <c r="N69" i="1" a="1"/>
  <c r="N69" i="1" s="1"/>
  <c r="M69" i="1" a="1"/>
  <c r="M69" i="1" s="1"/>
  <c r="M71" i="1" a="1"/>
  <c r="M71" i="1" s="1"/>
  <c r="N71" i="1" a="1"/>
  <c r="N71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<sst xmlns="http://schemas.openxmlformats.org/spreadsheetml/2006/main" count="5048" uniqueCount="1245">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</sst>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60" activePane="topRight" state="frozen"/>
      <selection pane="topRight" activeCell="B77" sqref="B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1198</v>
      </c>
      <c r="BK41" s="18" t="s">
        <v>1198</v>
      </c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1199</v>
      </c>
      <c r="BK43" s="18" t="s">
        <v>1199</v>
      </c>
      <c r="BL43" s="17"/>
      <c r="BM43" s="142" t="s">
        <v>552</v>
      </c>
      <c r="BN43" s="142" t="s">
        <v>552</v>
      </c>
      <c r="BO43" s="142" t="s">
        <v>552</v>
      </c>
      <c r="BP43" s="18" t="s">
        <v>1199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1200</v>
      </c>
      <c r="BK44" s="18" t="s">
        <v>1200</v>
      </c>
      <c r="BL44" s="17"/>
      <c r="BM44" s="142" t="s">
        <v>542</v>
      </c>
      <c r="BN44" s="142" t="s">
        <v>561</v>
      </c>
      <c r="BO44" s="142" t="s">
        <v>631</v>
      </c>
      <c r="BP44" s="18" t="s">
        <v>1200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1201</v>
      </c>
      <c r="BK45" s="18" t="s">
        <v>1201</v>
      </c>
      <c r="BL45" s="17"/>
      <c r="BM45" s="142" t="s">
        <v>552</v>
      </c>
      <c r="BN45" s="142" t="s">
        <v>552</v>
      </c>
      <c r="BO45" s="142" t="s">
        <v>552</v>
      </c>
      <c r="BP45" s="18" t="s">
        <v>1201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1202</v>
      </c>
      <c r="BK46" s="18" t="s">
        <v>1202</v>
      </c>
      <c r="BL46" s="17"/>
      <c r="BM46" s="142" t="s">
        <v>547</v>
      </c>
      <c r="BN46" s="142" t="s">
        <v>562</v>
      </c>
      <c r="BO46" s="142" t="s">
        <v>634</v>
      </c>
      <c r="BP46" s="18" t="s">
        <v>1202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1203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1202</v>
      </c>
      <c r="BK47" s="18" t="s">
        <v>1202</v>
      </c>
      <c r="BL47" s="17"/>
      <c r="BM47" s="142" t="s">
        <v>547</v>
      </c>
      <c r="BN47" s="142" t="s">
        <v>562</v>
      </c>
      <c r="BO47" s="142" t="s">
        <v>634</v>
      </c>
      <c r="BP47" s="18" t="s">
        <v>1202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1204</v>
      </c>
      <c r="BK49" s="18" t="s">
        <v>1204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1205</v>
      </c>
      <c r="BK50" s="18" t="s">
        <v>1205</v>
      </c>
      <c r="BL50" s="17"/>
      <c r="BM50" s="142" t="s">
        <v>538</v>
      </c>
      <c r="BN50" s="142" t="s">
        <v>567</v>
      </c>
      <c r="BO50" s="142" t="s">
        <v>624</v>
      </c>
      <c r="BP50" s="18" t="s">
        <v>1205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1205</v>
      </c>
      <c r="BK51" s="18" t="s">
        <v>1205</v>
      </c>
      <c r="BL51" s="17"/>
      <c r="BM51" s="142" t="s">
        <v>538</v>
      </c>
      <c r="BN51" s="142" t="s">
        <v>567</v>
      </c>
      <c r="BO51" s="142" t="s">
        <v>624</v>
      </c>
      <c r="BP51" s="18" t="s">
        <v>1205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1206</v>
      </c>
      <c r="BK52" s="18" t="s">
        <v>1206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1207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1208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1209</v>
      </c>
      <c r="BK53" s="18" t="s">
        <v>1209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1210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1211</v>
      </c>
      <c r="BK54" s="18" t="s">
        <v>1211</v>
      </c>
      <c r="BL54" s="17"/>
      <c r="BM54" s="142"/>
      <c r="BN54" s="142"/>
      <c r="BO54" s="142"/>
      <c r="BP54" s="240"/>
      <c r="BQ54" s="13">
        <f t="shared" si="1"/>
        <v>2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1212</v>
      </c>
      <c r="W57" s="115" t="s">
        <v>1213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1214</v>
      </c>
      <c r="W58" s="115" t="s">
        <v>1215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1216</v>
      </c>
      <c r="W59" s="115" t="s">
        <v>1215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1217</v>
      </c>
      <c r="N62" s="139" t="s">
        <v>1218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1215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1219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522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PAT45994</v>
      </c>
      <c r="B66" s="153">
        <v>45994</v>
      </c>
      <c r="C66" s="154">
        <f>IF(BS_CONTROLE[[#This Row],[DATA]]="","",WEEKNUM(BS_CONTROLE[[#This Row],[DATA]]))</f>
        <v>49</v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1220</v>
      </c>
      <c r="N66" s="115" t="s">
        <v>1221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1222</v>
      </c>
      <c r="W66" s="115" t="s">
        <v>1223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>
        <f t="shared" si="1"/>
        <v>0</v>
      </c>
      <c r="BR66" s="20">
        <f t="shared" si="2"/>
        <v>0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V9545994</v>
      </c>
      <c r="B67" s="153">
        <v>45994</v>
      </c>
      <c r="C67" s="154">
        <f>IF(BS_CONTROLE[[#This Row],[DATA]]="","",WEEKNUM(BS_CONTROLE[[#This Row],[DATA]]))</f>
        <v>49</v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e">
        <f t="shared" si="1"/>
        <v>#DIV/0!</v>
      </c>
      <c r="BR67" s="20" t="e">
        <f t="shared" si="2"/>
        <v>#DIV/0!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W9945994</v>
      </c>
      <c r="B68" s="153">
        <v>45994</v>
      </c>
      <c r="C68" s="154">
        <f>IF(BS_CONTROLE[[#This Row],[DATA]]="","",WEEKNUM(BS_CONTROLE[[#This Row],[DATA]]))</f>
        <v>49</v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e">
        <f t="shared" si="1"/>
        <v>#DIV/0!</v>
      </c>
      <c r="BR68" s="20" t="e">
        <f t="shared" si="2"/>
        <v>#DIV/0!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62"/>
      <c r="AB69" s="163"/>
      <c r="AC69" s="163"/>
      <c r="AD69" s="188"/>
      <c r="AE69" s="162"/>
      <c r="AF69" s="162"/>
      <c r="AG69" s="139"/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37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 t="e">
        <f t="shared" si="1"/>
        <v>#DIV/0!</v>
      </c>
      <c r="BR69" s="20" t="e">
        <f t="shared" si="2"/>
        <v>#DIV/0!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45994</v>
      </c>
      <c r="B70" s="153">
        <v>45994</v>
      </c>
      <c r="C70" s="154">
        <f>IF(BS_CONTROLE[[#This Row],[DATA]]="","",WEEKNUM(BS_CONTROLE[[#This Row],[DATA]]))</f>
        <v>49</v>
      </c>
      <c r="D70" s="159"/>
      <c r="E70" s="246"/>
      <c r="F70" s="140"/>
      <c r="G70" s="175" t="str">
        <f>IF(D70="","*",VLOOKUP(F70,BS_ATIVIDADE[#Data],3,FALSE))</f>
        <v>*</v>
      </c>
      <c r="H70" s="197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62"/>
      <c r="AB70" s="163"/>
      <c r="AC70" s="163"/>
      <c r="AD70" s="188"/>
      <c r="AE70" s="162"/>
      <c r="AF70" s="162"/>
      <c r="AG70" s="139"/>
      <c r="AH70" s="16"/>
      <c r="AI70" s="14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37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 t="str">
        <f t="shared" si="1"/>
        <v>*</v>
      </c>
      <c r="BR70" s="20" t="str">
        <f t="shared" si="2"/>
        <v>*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45994</v>
      </c>
      <c r="B71" s="153">
        <v>45994</v>
      </c>
      <c r="C71" s="154">
        <f>IF(BS_CONTROLE[[#This Row],[DATA]]="","",WEEKNUM(BS_CONTROLE[[#This Row],[DATA]]))</f>
        <v>49</v>
      </c>
      <c r="D71" s="155"/>
      <c r="E71" s="234"/>
      <c r="F71" s="140"/>
      <c r="G71" s="175" t="str">
        <f>IF(D71="","*",VLOOKUP(F71,BS_ATIVIDADE[#Data],3,FALSE))</f>
        <v>*</v>
      </c>
      <c r="H71" s="197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62"/>
      <c r="AB71" s="163"/>
      <c r="AC71" s="163"/>
      <c r="AD71" s="188"/>
      <c r="AE71" s="162"/>
      <c r="AF71" s="162"/>
      <c r="AG71" s="139"/>
      <c r="AH71" s="16"/>
      <c r="AI71" s="14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37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 t="str">
        <f t="shared" si="1"/>
        <v>*</v>
      </c>
      <c r="BR71" s="20" t="str">
        <f t="shared" si="2"/>
        <v>*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45994</v>
      </c>
      <c r="B72" s="153">
        <v>45994</v>
      </c>
      <c r="C72" s="154">
        <f>IF(BS_CONTROLE[[#This Row],[DATA]]="","",WEEKNUM(BS_CONTROLE[[#This Row],[DATA]]))</f>
        <v>49</v>
      </c>
      <c r="D72" s="159"/>
      <c r="E72" s="246"/>
      <c r="F72" s="140"/>
      <c r="G72" s="175" t="str">
        <f>IF(D72="","*",VLOOKUP(F72,BS_ATIVIDADE[#Data],3,FALSE))</f>
        <v>*</v>
      </c>
      <c r="H72" s="197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86"/>
      <c r="AF72" s="186"/>
      <c r="AG72" s="232"/>
      <c r="AH72" s="16"/>
      <c r="AI72" s="14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37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 t="str">
        <f t="shared" si="1"/>
        <v>*</v>
      </c>
      <c r="BR72" s="20" t="str">
        <f t="shared" si="2"/>
        <v>*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V8845994</v>
      </c>
      <c r="B73" s="153">
        <v>45994</v>
      </c>
      <c r="C73" s="154">
        <f>IF(BS_CONTROLE[[#This Row],[DATA]]="","",WEEKNUM(BS_CONTROLE[[#This Row],[DATA]]))</f>
        <v>49</v>
      </c>
      <c r="D73" s="155" t="s">
        <v>888</v>
      </c>
      <c r="E73" s="234">
        <v>336</v>
      </c>
      <c r="F73" s="140" t="s">
        <v>791</v>
      </c>
      <c r="G73" s="175" t="str">
        <f>IF(D73="","*",VLOOKUP(F73,BS_ATIVIDADE[#Data],3,FALSE))</f>
        <v>OUTROS - MECANIZAÇÃO</v>
      </c>
      <c r="H73" s="197" t="s">
        <v>1169</v>
      </c>
      <c r="I73" s="156" t="s">
        <v>1169</v>
      </c>
      <c r="J73" s="139">
        <v>70</v>
      </c>
      <c r="K73" s="139">
        <v>132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3" s="116">
        <v>0.29166666666666669</v>
      </c>
      <c r="P73" s="116">
        <v>4.1666666666666664E-2</v>
      </c>
      <c r="Q73" s="115">
        <v>1</v>
      </c>
      <c r="R73" s="10" t="str">
        <f>IFERROR(_xlfn.XLOOKUP(F73, BS_ATIVIDADE[ATIVIDADE],BS_ATIVIDADE[UNIDADE] ), "*")</f>
        <v>BINÁRIO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1120</v>
      </c>
      <c r="W73" s="115" t="s">
        <v>651</v>
      </c>
      <c r="X73" s="114" t="s">
        <v>526</v>
      </c>
      <c r="Y73" s="141"/>
      <c r="Z73" s="114" t="s">
        <v>529</v>
      </c>
      <c r="AA73" s="162">
        <v>1</v>
      </c>
      <c r="AB73" s="163" t="s">
        <v>512</v>
      </c>
      <c r="AC73" s="163" t="s">
        <v>520</v>
      </c>
      <c r="AD73" s="188">
        <v>0.29166666666666669</v>
      </c>
      <c r="AE73" s="162">
        <v>6238</v>
      </c>
      <c r="AF73" s="162" t="s">
        <v>520</v>
      </c>
      <c r="AG73" s="139" t="s">
        <v>520</v>
      </c>
      <c r="AH73" s="16"/>
      <c r="AI73" s="14" t="str">
        <f>IF(BS_CONTROLE[[#This Row],[Atividade]]=0, "-", BS_CONTROLE[[#This Row],[Atividade]])</f>
        <v>MECANIZAÇÃO - MANUTENÇÃO</v>
      </c>
      <c r="AJ73" s="9" t="str">
        <f>IF(BS_CONTROLE[[#This Row],[Atividade]]=0, "-", BS_CONTROLE[[#This Row],[Atividade]])</f>
        <v>MECANIZAÇÃO - MANUTENÇÃO</v>
      </c>
      <c r="AK73" s="33" t="str">
        <f>BS_CONTROLE[[#This Row],[Local - Partida]]</f>
        <v>ZRO</v>
      </c>
      <c r="AL73" s="33" t="str">
        <f>BS_CONTROLE[[#This Row],[Local - Encerramento]]</f>
        <v>ZRO</v>
      </c>
      <c r="AM73" s="115" t="str">
        <f>IF(BS_CONTROLE[[#This Row],[Entre - Estações]]=0, "-", BS_CONTROLE[[#This Row],[Entre - Estações]])</f>
        <v>ZRX</v>
      </c>
      <c r="AN73" s="115" t="str">
        <f>IF(BS_CONTROLE[[#This Row],[SB]]=0, "-", BS_CONTROLE[[#This Row],[SB]])</f>
        <v>ZRX1331</v>
      </c>
      <c r="AO73" s="115">
        <f>IF(BS_CONTROLE[[#This Row],[SUB]]=0, "-", BS_CONTROLE[[#This Row],[SUB]])</f>
        <v>70</v>
      </c>
      <c r="AP73" s="115">
        <f>BS_CONTROLE[[#This Row],[KM - Inicio]]</f>
        <v>132</v>
      </c>
      <c r="AQ73" s="115">
        <f>BS_CONTROLE[[#This Row],[KM - Inicio]]</f>
        <v>132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Saulo</v>
      </c>
      <c r="BG73" s="237" t="str">
        <f>BS_CONTROLE[[#This Row],[Responsavel pelo boletim]]</f>
        <v>Saulo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V8345994</v>
      </c>
      <c r="B74" s="153">
        <v>45994</v>
      </c>
      <c r="C74" s="154">
        <f>IF(BS_CONTROLE[[#This Row],[DATA]]="","",WEEKNUM(BS_CONTROLE[[#This Row],[DATA]]))</f>
        <v>49</v>
      </c>
      <c r="D74" s="159" t="s">
        <v>877</v>
      </c>
      <c r="E74" s="246">
        <v>269</v>
      </c>
      <c r="F74" s="140" t="s">
        <v>791</v>
      </c>
      <c r="G74" s="175" t="str">
        <f>IF(D74="","*",VLOOKUP(F74,BS_ATIVIDADE[#Data],3,FALSE))</f>
        <v>OUTROS - MECANIZAÇÃO</v>
      </c>
      <c r="H74" s="197" t="s">
        <v>1169</v>
      </c>
      <c r="I74" s="156" t="s">
        <v>1169</v>
      </c>
      <c r="J74" s="139">
        <v>70</v>
      </c>
      <c r="K74" s="139">
        <v>132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4" s="116">
        <v>0.29166666666666669</v>
      </c>
      <c r="P74" s="116">
        <v>4.1666666666666664E-2</v>
      </c>
      <c r="Q74" s="115">
        <v>1</v>
      </c>
      <c r="R74" s="10" t="str">
        <f>IFERROR(_xlfn.XLOOKUP(F74, BS_ATIVIDADE[ATIVIDADE],BS_ATIVIDADE[UNIDADE] ), "*")</f>
        <v>BINÁRIO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15" t="s">
        <v>1120</v>
      </c>
      <c r="W74" s="115" t="s">
        <v>1172</v>
      </c>
      <c r="X74" s="114" t="s">
        <v>526</v>
      </c>
      <c r="Y74" s="141"/>
      <c r="Z74" s="114" t="s">
        <v>530</v>
      </c>
      <c r="AA74" s="115">
        <v>1</v>
      </c>
      <c r="AB74" s="113" t="s">
        <v>512</v>
      </c>
      <c r="AC74" s="113" t="s">
        <v>520</v>
      </c>
      <c r="AD74" s="117">
        <v>0.29166666666666669</v>
      </c>
      <c r="AE74" s="186">
        <v>6233</v>
      </c>
      <c r="AF74" s="186" t="s">
        <v>520</v>
      </c>
      <c r="AG74" s="232" t="s">
        <v>520</v>
      </c>
      <c r="AH74" s="16"/>
      <c r="AI74" s="14" t="str">
        <f>IF(BS_CONTROLE[[#This Row],[Atividade]]=0, "-", BS_CONTROLE[[#This Row],[Atividade]])</f>
        <v>MECANIZAÇÃO - MANUTENÇÃO</v>
      </c>
      <c r="AJ74" s="9" t="str">
        <f>IF(BS_CONTROLE[[#This Row],[Atividade]]=0, "-", BS_CONTROLE[[#This Row],[Atividade]])</f>
        <v>MECANIZAÇÃO - MANUTENÇÃO</v>
      </c>
      <c r="AK74" s="33" t="str">
        <f>BS_CONTROLE[[#This Row],[Local - Partida]]</f>
        <v>ZRO</v>
      </c>
      <c r="AL74" s="33" t="str">
        <f>BS_CONTROLE[[#This Row],[Local - Encerramento]]</f>
        <v>ZRO</v>
      </c>
      <c r="AM74" s="115" t="str">
        <f>IF(BS_CONTROLE[[#This Row],[Entre - Estações]]=0, "-", BS_CONTROLE[[#This Row],[Entre - Estações]])</f>
        <v>ZRX</v>
      </c>
      <c r="AN74" s="115" t="str">
        <f>IF(BS_CONTROLE[[#This Row],[SB]]=0, "-", BS_CONTROLE[[#This Row],[SB]])</f>
        <v>ZRX1331</v>
      </c>
      <c r="AO74" s="115">
        <f>IF(BS_CONTROLE[[#This Row],[SUB]]=0, "-", BS_CONTROLE[[#This Row],[SUB]])</f>
        <v>70</v>
      </c>
      <c r="AP74" s="115">
        <f>BS_CONTROLE[[#This Row],[KM - Inicio]]</f>
        <v>132</v>
      </c>
      <c r="AQ74" s="115">
        <f>BS_CONTROLE[[#This Row],[KM - Inicio]]</f>
        <v>132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BINÁRIO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85" t="str">
        <f>BS_CONTROLE[[#This Row],[Responsavel pelo boletim]]</f>
        <v>Saulo</v>
      </c>
      <c r="BG74" s="237" t="str">
        <f>BS_CONTROLE[[#This Row],[Responsavel pelo boletim]]</f>
        <v>Saulo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W5845994</v>
      </c>
      <c r="B75" s="153">
        <v>45994</v>
      </c>
      <c r="C75" s="154">
        <f>IF(BS_CONTROLE[[#This Row],[DATA]]="","",WEEKNUM(BS_CONTROLE[[#This Row],[DATA]]))</f>
        <v>49</v>
      </c>
      <c r="D75" s="155" t="s">
        <v>909</v>
      </c>
      <c r="E75" s="234">
        <v>62</v>
      </c>
      <c r="F75" s="140" t="s">
        <v>867</v>
      </c>
      <c r="G75" s="175" t="str">
        <f>IF(D75="","*",VLOOKUP(F75,BS_ATIVIDADE[#Data],3,FALSE))</f>
        <v>PEDRA</v>
      </c>
      <c r="H75" s="197" t="s">
        <v>1177</v>
      </c>
      <c r="I75" s="185" t="s">
        <v>1177</v>
      </c>
      <c r="J75" s="139">
        <v>70</v>
      </c>
      <c r="K75" s="139">
        <v>107</v>
      </c>
      <c r="L75" s="115">
        <v>102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5" s="139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5" s="116">
        <v>0.5</v>
      </c>
      <c r="P75" s="116">
        <v>6.25E-2</v>
      </c>
      <c r="Q75" s="115">
        <v>7</v>
      </c>
      <c r="R75" s="10" t="str">
        <f>IFERROR(_xlfn.XLOOKUP(F75, BS_ATIVIDADE[ATIVIDADE],BS_ATIVIDADE[UNIDADE] ), "*")</f>
        <v>VAGÕES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1178</v>
      </c>
      <c r="W75" s="115" t="s">
        <v>1152</v>
      </c>
      <c r="X75" s="114" t="s">
        <v>522</v>
      </c>
      <c r="Y75" s="141"/>
      <c r="Z75" s="114" t="s">
        <v>527</v>
      </c>
      <c r="AA75" s="115" t="s">
        <v>520</v>
      </c>
      <c r="AB75" s="113" t="s">
        <v>520</v>
      </c>
      <c r="AC75" s="113" t="s">
        <v>520</v>
      </c>
      <c r="AD75" s="117" t="s">
        <v>520</v>
      </c>
      <c r="AE75" s="115" t="s">
        <v>520</v>
      </c>
      <c r="AF75" s="115" t="s">
        <v>520</v>
      </c>
      <c r="AG75" s="139" t="s">
        <v>520</v>
      </c>
      <c r="AH75" s="16"/>
      <c r="AI75" s="14" t="str">
        <f>IF(BS_CONTROLE[[#This Row],[Atividade]]=0, "-", BS_CONTROLE[[#This Row],[Atividade]])</f>
        <v>PDM - PEDRA - DESCARGA</v>
      </c>
      <c r="AJ75" s="9" t="str">
        <f>IF(BS_CONTROLE[[#This Row],[Atividade]]=0, "-", BS_CONTROLE[[#This Row],[Atividade]])</f>
        <v>PDM - PEDRA - DESCARGA</v>
      </c>
      <c r="AK75" s="33" t="str">
        <f>BS_CONTROLE[[#This Row],[Local - Partida]]</f>
        <v>106109</v>
      </c>
      <c r="AL75" s="33" t="str">
        <f>BS_CONTROLE[[#This Row],[Local - Encerramento]]</f>
        <v>106109</v>
      </c>
      <c r="AM75" s="115" t="str">
        <f>IF(BS_CONTROLE[[#This Row],[Entre - Estações]]=0, "-", BS_CONTROLE[[#This Row],[Entre - Estações]])</f>
        <v>ZLI-ZCD</v>
      </c>
      <c r="AN75" s="115">
        <f>IF(BS_CONTROLE[[#This Row],[SB]]=0, "-", BS_CONTROLE[[#This Row],[SB]])</f>
        <v>106109</v>
      </c>
      <c r="AO75" s="115">
        <f>IF(BS_CONTROLE[[#This Row],[SUB]]=0, "-", BS_CONTROLE[[#This Row],[SUB]])</f>
        <v>70</v>
      </c>
      <c r="AP75" s="115">
        <f>BS_CONTROLE[[#This Row],[KM - Inicio]]</f>
        <v>107</v>
      </c>
      <c r="AQ75" s="115">
        <f>BS_CONTROLE[[#This Row],[KM - Inicio]]</f>
        <v>107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VAGÕES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Israel</v>
      </c>
      <c r="BG75" s="237" t="str">
        <f>BS_CONTROLE[[#This Row],[Responsavel pelo boletim]]</f>
        <v>Israel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KLECIO (TP-699)45994</v>
      </c>
      <c r="B76" s="153">
        <v>45994</v>
      </c>
      <c r="C76" s="154">
        <f>IF(BS_CONTROLE[[#This Row],[DATA]]="","",WEEKNUM(BS_CONTROLE[[#This Row],[DATA]]))</f>
        <v>49</v>
      </c>
      <c r="D76" s="159" t="s">
        <v>985</v>
      </c>
      <c r="E76" s="234">
        <v>334</v>
      </c>
      <c r="F76" s="140" t="s">
        <v>874</v>
      </c>
      <c r="G76" s="175" t="str">
        <f>IF(D76="","*",VLOOKUP(F76,BS_ATIVIDADE[#Data],3,FALSE))</f>
        <v>SOLDA</v>
      </c>
      <c r="H76" s="197" t="s">
        <v>182</v>
      </c>
      <c r="I76" s="156" t="s">
        <v>520</v>
      </c>
      <c r="J76" s="139">
        <v>70</v>
      </c>
      <c r="K76" s="139">
        <v>104.58</v>
      </c>
      <c r="L76" s="115">
        <v>104.262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6" s="139" t="s">
        <v>182</v>
      </c>
      <c r="O76" s="116">
        <v>0.375</v>
      </c>
      <c r="P76" s="116">
        <v>0.125</v>
      </c>
      <c r="Q76" s="115">
        <v>2</v>
      </c>
      <c r="R76" s="10" t="str">
        <f>IFERROR(_xlfn.XLOOKUP(F76, BS_ATIVIDADE[ATIVIDADE],BS_ATIVIDADE[UNIDADE] ), "*")</f>
        <v>Nº DE SOLDA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1185</v>
      </c>
      <c r="W76" s="115" t="s">
        <v>1215</v>
      </c>
      <c r="X76" s="114" t="s">
        <v>516</v>
      </c>
      <c r="Y76" s="141"/>
      <c r="Z76" s="114" t="s">
        <v>517</v>
      </c>
      <c r="AA76" s="115" t="s">
        <v>520</v>
      </c>
      <c r="AB76" s="113" t="s">
        <v>520</v>
      </c>
      <c r="AC76" s="113" t="s">
        <v>520</v>
      </c>
      <c r="AD76" s="117" t="s">
        <v>520</v>
      </c>
      <c r="AE76" s="115" t="s">
        <v>520</v>
      </c>
      <c r="AF76" s="115" t="s">
        <v>520</v>
      </c>
      <c r="AG76" s="139" t="s">
        <v>520</v>
      </c>
      <c r="AH76" s="16"/>
      <c r="AI76" s="14" t="str">
        <f>IF(BS_CONTROLE[[#This Row],[Atividade]]=0, "-", BS_CONTROLE[[#This Row],[Atividade]])</f>
        <v>PDM - SOLDA</v>
      </c>
      <c r="AJ76" s="9" t="str">
        <f>IF(BS_CONTROLE[[#This Row],[Atividade]]=0, "-", BS_CONTROLE[[#This Row],[Atividade]])</f>
        <v>PDM - SOLDA</v>
      </c>
      <c r="AK76" s="33" t="str">
        <f>BS_CONTROLE[[#This Row],[Local - Partida]]</f>
        <v>ZLI1062</v>
      </c>
      <c r="AL76" s="33" t="str">
        <f>BS_CONTROLE[[#This Row],[Local - Encerramento]]</f>
        <v>-</v>
      </c>
      <c r="AM76" s="115" t="str">
        <f>IF(BS_CONTROLE[[#This Row],[Entre - Estações]]=0, "-", BS_CONTROLE[[#This Row],[Entre - Estações]])</f>
        <v>ZLI</v>
      </c>
      <c r="AN76" s="115" t="str">
        <f>IF(BS_CONTROLE[[#This Row],[SB]]=0, "-", BS_CONTROLE[[#This Row],[SB]])</f>
        <v>ZLI1062</v>
      </c>
      <c r="AO76" s="115">
        <f>IF(BS_CONTROLE[[#This Row],[SUB]]=0, "-", BS_CONTROLE[[#This Row],[SUB]])</f>
        <v>70</v>
      </c>
      <c r="AP76" s="115">
        <f>BS_CONTROLE[[#This Row],[KM - Inicio]]</f>
        <v>104.58</v>
      </c>
      <c r="AQ76" s="115">
        <f>BS_CONTROLE[[#This Row],[KM - Inicio]]</f>
        <v>104.58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Klécio</v>
      </c>
      <c r="BG76" s="237" t="str">
        <f>BS_CONTROLE[[#This Row],[Responsavel pelo boletim]]</f>
        <v>Klécio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W5845994</v>
      </c>
      <c r="B77" s="153">
        <v>45994</v>
      </c>
      <c r="C77" s="154">
        <f>IF(BS_CONTROLE[[#This Row],[DATA]]="","",WEEKNUM(BS_CONTROLE[[#This Row],[DATA]]))</f>
        <v>49</v>
      </c>
      <c r="D77" s="155" t="s">
        <v>909</v>
      </c>
      <c r="E77" s="234">
        <v>432</v>
      </c>
      <c r="F77" s="140" t="s">
        <v>885</v>
      </c>
      <c r="G77" s="175" t="str">
        <f>IF(D77="","*",VLOOKUP(F77,BS_ATIVIDADE[#Data],3,FALSE))</f>
        <v>OUTROS</v>
      </c>
      <c r="H77" s="197" t="s">
        <v>1177</v>
      </c>
      <c r="I77" s="185" t="s">
        <v>1177</v>
      </c>
      <c r="J77" s="139">
        <v>70</v>
      </c>
      <c r="K77" s="139">
        <v>87</v>
      </c>
      <c r="L77" s="115">
        <v>77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7" s="139" t="s">
        <v>1207</v>
      </c>
      <c r="O77" s="116">
        <v>0.375</v>
      </c>
      <c r="P77" s="116">
        <v>4.1666666666666664E-2</v>
      </c>
      <c r="Q77" s="115">
        <v>150</v>
      </c>
      <c r="R77" s="10" t="str">
        <f>IFERROR(_xlfn.XLOOKUP(F77, BS_ATIVIDADE[ATIVIDADE],BS_ATIVIDADE[UNIDADE] ), "*")</f>
        <v>Nº DE PEÇAS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1178</v>
      </c>
      <c r="W77" s="115" t="s">
        <v>1208</v>
      </c>
      <c r="X77" s="114" t="s">
        <v>522</v>
      </c>
      <c r="Y77" s="141"/>
      <c r="Z77" s="114" t="s">
        <v>523</v>
      </c>
      <c r="AA77" s="115" t="s">
        <v>1224</v>
      </c>
      <c r="AB77" s="113" t="s">
        <v>512</v>
      </c>
      <c r="AC77" s="187" t="s">
        <v>519</v>
      </c>
      <c r="AD77" s="117">
        <v>0.375</v>
      </c>
      <c r="AE77" s="115">
        <v>9341</v>
      </c>
      <c r="AF77" s="117" t="s">
        <v>520</v>
      </c>
      <c r="AG77" s="117" t="s">
        <v>520</v>
      </c>
      <c r="AH77" s="16"/>
      <c r="AI77" s="14" t="str">
        <f>IF(BS_CONTROLE[[#This Row],[Atividade]]=0, "-", BS_CONTROLE[[#This Row],[Atividade]])</f>
        <v>RECOLHIMENTO DE DORMENTE</v>
      </c>
      <c r="AJ77" s="9" t="str">
        <f>IF(BS_CONTROLE[[#This Row],[Atividade]]=0, "-", BS_CONTROLE[[#This Row],[Atividade]])</f>
        <v>RECOLHIMENTO DE DORMENTE</v>
      </c>
      <c r="AK77" s="33" t="str">
        <f>BS_CONTROLE[[#This Row],[Local - Partida]]</f>
        <v>106109</v>
      </c>
      <c r="AL77" s="33" t="str">
        <f>BS_CONTROLE[[#This Row],[Local - Encerramento]]</f>
        <v>106109</v>
      </c>
      <c r="AM77" s="115" t="str">
        <f>IF(BS_CONTROLE[[#This Row],[Entre - Estações]]=0, "-", BS_CONTROLE[[#This Row],[Entre - Estações]])</f>
        <v>ZAC-ZSW</v>
      </c>
      <c r="AN77" s="115" t="str">
        <f>IF(BS_CONTROLE[[#This Row],[SB]]=0, "-", BS_CONTROLE[[#This Row],[SB]])</f>
        <v>ZACZSW / ZAC1/ZNOZAC1</v>
      </c>
      <c r="AO77" s="115">
        <f>IF(BS_CONTROLE[[#This Row],[SUB]]=0, "-", BS_CONTROLE[[#This Row],[SUB]])</f>
        <v>70</v>
      </c>
      <c r="AP77" s="115">
        <f>BS_CONTROLE[[#This Row],[KM - Inicio]]</f>
        <v>87</v>
      </c>
      <c r="AQ77" s="115">
        <f>BS_CONTROLE[[#This Row],[KM - Inicio]]</f>
        <v>87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PEÇAS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Israel</v>
      </c>
      <c r="BG77" s="237" t="str">
        <f>BS_CONTROLE[[#This Row],[Responsavel pelo boletim]]</f>
        <v>Israel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5:AA76" name="Range1_1_7_1_1"/>
    <protectedRange sqref="AB48:AE49 AB54:AE55 AB109 AD101 AD114 AB107:AE107 AB105 AD109:AE109 AB130 AB133 AD133:AE133 AB131:AE132 AB175 AD175:AE175 AB182 AD182:AE182 AB192 AD192:AE192 AB207 AD207:AE207 AB235 AD235:AE235 AB57:AE59 AB75:AE76" name="Range1_1_7_34_2"/>
    <protectedRange sqref="AF48:AF49 AF54:AF55 AF109 AF107 AF131:AF133 AF175 AF182 AF192 AF207 AF235 AF57:AF59 AF75:AF76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" name="Range1_1_7_35_1_1_2_1"/>
    <protectedRange sqref="AF66" name="Range1_1_8_28_1_2_1"/>
    <protectedRange sqref="V66:W66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67:Z190">
    <cfRule type="cellIs" dxfId="402" priority="43120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67:Z190">
    <cfRule type="cellIs" dxfId="401" priority="706" operator="equal">
      <formula>"NÃO"</formula>
    </cfRule>
    <cfRule type="cellIs" dxfId="400" priority="707" operator="equal">
      <formula>"SIM"</formula>
    </cfRule>
  </conditionalFormatting>
  <conditionalFormatting sqref="AZ9 AZ326:AZ784 AZ13:AZ14 AZ34:AZ324 AZ16:AZ25 AZ28 AZ11">
    <cfRule type="expression" dxfId="399" priority="43162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398" priority="43146" operator="equal">
      <formula>"ERRO"</formula>
    </cfRule>
  </conditionalFormatting>
  <conditionalFormatting sqref="BQ161:BQ788 BQ13 BQ34:BQ159 BQ17:BQ25 BQ11">
    <cfRule type="cellIs" dxfId="397" priority="43141" operator="equal">
      <formula>"Produção e Intervalo"</formula>
    </cfRule>
    <cfRule type="cellIs" dxfId="396" priority="43142" operator="equal">
      <formula>"Aderente"</formula>
    </cfRule>
    <cfRule type="cellIs" dxfId="395" priority="43143" operator="equal">
      <formula>"Intervalo"</formula>
    </cfRule>
    <cfRule type="cellIs" dxfId="394" priority="43144" operator="equal">
      <formula>"Produção"</formula>
    </cfRule>
    <cfRule type="cellIs" dxfId="393" priority="43145" operator="equal">
      <formula>"ERRO"</formula>
    </cfRule>
  </conditionalFormatting>
  <conditionalFormatting sqref="BR9:BS9 BR13:BS14 BR36:BS804 BR34:BR35 BS29:BS35 BR16:BS26 BR28:BS28 BR11:BS11 BS6:BS16 BS27">
    <cfRule type="cellIs" dxfId="392" priority="43123" operator="equal">
      <formula>"*"</formula>
    </cfRule>
    <cfRule type="cellIs" dxfId="391" priority="43124" operator="greaterThanOrEqual">
      <formula>1</formula>
    </cfRule>
    <cfRule type="cellIs" dxfId="390" priority="43125" operator="lessThan">
      <formula>1</formula>
    </cfRule>
  </conditionalFormatting>
  <conditionalFormatting sqref="BH787 BH9 BH34:BI35 BH36:BH407 BH410:BH784 BH13:BH14 BH16:BH25 BH28 BH11">
    <cfRule type="iconSet" priority="44946">
      <iconSet showValue="0">
        <cfvo type="percent" val="0"/>
        <cfvo type="num" val="1"/>
        <cfvo type="num" val="1" gte="0"/>
      </iconSet>
    </cfRule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963">
      <formula>#REF!=1</formula>
    </cfRule>
  </conditionalFormatting>
  <conditionalFormatting sqref="BP10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78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1:BP42 BP52:BP85">
    <cfRule type="iconSet" priority="44997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33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544" operator="equal">
      <formula>"OPORTUNIDADE"</formula>
    </cfRule>
  </conditionalFormatting>
  <conditionalFormatting sqref="Z191">
    <cfRule type="cellIs" dxfId="387" priority="542" operator="equal">
      <formula>"NÃO"</formula>
    </cfRule>
    <cfRule type="cellIs" dxfId="386" priority="543" operator="equal">
      <formula>"SIM"</formula>
    </cfRule>
  </conditionalFormatting>
  <conditionalFormatting sqref="Z193">
    <cfRule type="cellIs" dxfId="385" priority="541" operator="equal">
      <formula>"OPORTUNIDADE"</formula>
    </cfRule>
  </conditionalFormatting>
  <conditionalFormatting sqref="Z193">
    <cfRule type="cellIs" dxfId="384" priority="539" operator="equal">
      <formula>"NÃO"</formula>
    </cfRule>
    <cfRule type="cellIs" dxfId="383" priority="540" operator="equal">
      <formula>"SIM"</formula>
    </cfRule>
  </conditionalFormatting>
  <conditionalFormatting sqref="BP18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534" operator="equal">
      <formula>"OPORTUNIDADE"</formula>
    </cfRule>
  </conditionalFormatting>
  <conditionalFormatting sqref="Y191">
    <cfRule type="cellIs" dxfId="381" priority="532" operator="equal">
      <formula>"NÃO"</formula>
    </cfRule>
    <cfRule type="cellIs" dxfId="380" priority="533" operator="equal">
      <formula>"SIM"</formula>
    </cfRule>
  </conditionalFormatting>
  <conditionalFormatting sqref="Y193">
    <cfRule type="cellIs" dxfId="379" priority="531" operator="equal">
      <formula>"OPORTUNIDADE"</formula>
    </cfRule>
  </conditionalFormatting>
  <conditionalFormatting sqref="Y193">
    <cfRule type="cellIs" dxfId="378" priority="529" operator="equal">
      <formula>"NÃO"</formula>
    </cfRule>
    <cfRule type="cellIs" dxfId="377" priority="530" operator="equal">
      <formula>"SIM"</formula>
    </cfRule>
  </conditionalFormatting>
  <conditionalFormatting sqref="BP18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80" operator="equal">
      <formula>"OPORTUNIDADE"</formula>
    </cfRule>
  </conditionalFormatting>
  <conditionalFormatting sqref="Z210">
    <cfRule type="cellIs" dxfId="375" priority="478" operator="equal">
      <formula>"NÃO"</formula>
    </cfRule>
    <cfRule type="cellIs" dxfId="374" priority="479" operator="equal">
      <formula>"SIM"</formula>
    </cfRule>
  </conditionalFormatting>
  <conditionalFormatting sqref="Y210:Y214">
    <cfRule type="cellIs" dxfId="373" priority="477" operator="equal">
      <formula>"OPORTUNIDADE"</formula>
    </cfRule>
  </conditionalFormatting>
  <conditionalFormatting sqref="Y210:Y214">
    <cfRule type="cellIs" dxfId="372" priority="475" operator="equal">
      <formula>"NÃO"</formula>
    </cfRule>
    <cfRule type="cellIs" dxfId="371" priority="476" operator="equal">
      <formula>"SIM"</formula>
    </cfRule>
  </conditionalFormatting>
  <conditionalFormatting sqref="Y208">
    <cfRule type="cellIs" dxfId="370" priority="474" operator="equal">
      <formula>"OPORTUNIDADE"</formula>
    </cfRule>
  </conditionalFormatting>
  <conditionalFormatting sqref="Y208">
    <cfRule type="cellIs" dxfId="369" priority="472" operator="equal">
      <formula>"NÃO"</formula>
    </cfRule>
    <cfRule type="cellIs" dxfId="368" priority="473" operator="equal">
      <formula>"SIM"</formula>
    </cfRule>
  </conditionalFormatting>
  <conditionalFormatting sqref="Y207">
    <cfRule type="cellIs" dxfId="367" priority="471" operator="equal">
      <formula>"OPORTUNIDADE"</formula>
    </cfRule>
  </conditionalFormatting>
  <conditionalFormatting sqref="Y207">
    <cfRule type="cellIs" dxfId="366" priority="469" operator="equal">
      <formula>"NÃO"</formula>
    </cfRule>
    <cfRule type="cellIs" dxfId="365" priority="470" operator="equal">
      <formula>"SIM"</formula>
    </cfRule>
  </conditionalFormatting>
  <conditionalFormatting sqref="Y206">
    <cfRule type="cellIs" dxfId="364" priority="468" operator="equal">
      <formula>"OPORTUNIDADE"</formula>
    </cfRule>
  </conditionalFormatting>
  <conditionalFormatting sqref="Y206">
    <cfRule type="cellIs" dxfId="363" priority="466" operator="equal">
      <formula>"NÃO"</formula>
    </cfRule>
    <cfRule type="cellIs" dxfId="362" priority="467" operator="equal">
      <formula>"SIM"</formula>
    </cfRule>
  </conditionalFormatting>
  <conditionalFormatting sqref="Y205">
    <cfRule type="cellIs" dxfId="361" priority="465" operator="equal">
      <formula>"OPORTUNIDADE"</formula>
    </cfRule>
  </conditionalFormatting>
  <conditionalFormatting sqref="Y205">
    <cfRule type="cellIs" dxfId="360" priority="463" operator="equal">
      <formula>"NÃO"</formula>
    </cfRule>
    <cfRule type="cellIs" dxfId="359" priority="464" operator="equal">
      <formula>"SIM"</formula>
    </cfRule>
  </conditionalFormatting>
  <conditionalFormatting sqref="Y204">
    <cfRule type="cellIs" dxfId="358" priority="462" operator="equal">
      <formula>"OPORTUNIDADE"</formula>
    </cfRule>
  </conditionalFormatting>
  <conditionalFormatting sqref="Y204">
    <cfRule type="cellIs" dxfId="357" priority="460" operator="equal">
      <formula>"NÃO"</formula>
    </cfRule>
    <cfRule type="cellIs" dxfId="356" priority="461" operator="equal">
      <formula>"SIM"</formula>
    </cfRule>
  </conditionalFormatting>
  <conditionalFormatting sqref="Y203">
    <cfRule type="cellIs" dxfId="355" priority="459" operator="equal">
      <formula>"OPORTUNIDADE"</formula>
    </cfRule>
  </conditionalFormatting>
  <conditionalFormatting sqref="Y203">
    <cfRule type="cellIs" dxfId="354" priority="457" operator="equal">
      <formula>"NÃO"</formula>
    </cfRule>
    <cfRule type="cellIs" dxfId="353" priority="458" operator="equal">
      <formula>"SIM"</formula>
    </cfRule>
  </conditionalFormatting>
  <conditionalFormatting sqref="BQ160">
    <cfRule type="cellIs" dxfId="352" priority="452" operator="equal">
      <formula>"Produção e Intervalo"</formula>
    </cfRule>
    <cfRule type="cellIs" dxfId="351" priority="453" operator="equal">
      <formula>"Aderente"</formula>
    </cfRule>
    <cfRule type="cellIs" dxfId="350" priority="454" operator="equal">
      <formula>"Intervalo"</formula>
    </cfRule>
    <cfRule type="cellIs" dxfId="349" priority="455" operator="equal">
      <formula>"Produção"</formula>
    </cfRule>
    <cfRule type="cellIs" dxfId="348" priority="456" operator="equal">
      <formula>"ERRO"</formula>
    </cfRule>
  </conditionalFormatting>
  <conditionalFormatting sqref="BJ169:BK169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445" operator="equal">
      <formula>"OPORTUNIDADE"</formula>
    </cfRule>
  </conditionalFormatting>
  <conditionalFormatting sqref="Y221">
    <cfRule type="cellIs" dxfId="346" priority="443" operator="equal">
      <formula>"NÃO"</formula>
    </cfRule>
    <cfRule type="cellIs" dxfId="345" priority="444" operator="equal">
      <formula>"SIM"</formula>
    </cfRule>
  </conditionalFormatting>
  <conditionalFormatting sqref="Y229">
    <cfRule type="cellIs" dxfId="344" priority="439" operator="equal">
      <formula>"OPORTUNIDADE"</formula>
    </cfRule>
  </conditionalFormatting>
  <conditionalFormatting sqref="Y229">
    <cfRule type="cellIs" dxfId="343" priority="437" operator="equal">
      <formula>"NÃO"</formula>
    </cfRule>
    <cfRule type="cellIs" dxfId="342" priority="438" operator="equal">
      <formula>"SIM"</formula>
    </cfRule>
  </conditionalFormatting>
  <conditionalFormatting sqref="BP21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420" operator="equal">
      <formula>"OPORTUNIDADE"</formula>
    </cfRule>
  </conditionalFormatting>
  <conditionalFormatting sqref="Y241:Z241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BP22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413" operator="equal">
      <formula>"OPORTUNIDADE"</formula>
    </cfRule>
  </conditionalFormatting>
  <conditionalFormatting sqref="Z238">
    <cfRule type="cellIs" dxfId="337" priority="411" operator="equal">
      <formula>"NÃO"</formula>
    </cfRule>
    <cfRule type="cellIs" dxfId="336" priority="412" operator="equal">
      <formula>"SIM"</formula>
    </cfRule>
  </conditionalFormatting>
  <conditionalFormatting sqref="BK24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362" operator="equal">
      <formula>"OPORTUNIDADE"</formula>
    </cfRule>
  </conditionalFormatting>
  <conditionalFormatting sqref="Y6:Y7">
    <cfRule type="cellIs" dxfId="334" priority="360" operator="equal">
      <formula>"NÃO"</formula>
    </cfRule>
    <cfRule type="cellIs" dxfId="333" priority="361" operator="equal">
      <formula>"SIM"</formula>
    </cfRule>
  </conditionalFormatting>
  <conditionalFormatting sqref="Z7">
    <cfRule type="cellIs" dxfId="332" priority="346" operator="equal">
      <formula>"OPORTUNIDADE"</formula>
    </cfRule>
  </conditionalFormatting>
  <conditionalFormatting sqref="Z7">
    <cfRule type="cellIs" dxfId="331" priority="344" operator="equal">
      <formula>"NÃO"</formula>
    </cfRule>
    <cfRule type="cellIs" dxfId="330" priority="345" operator="equal">
      <formula>"SIM"</formula>
    </cfRule>
  </conditionalFormatting>
  <conditionalFormatting sqref="AZ7">
    <cfRule type="expression" dxfId="329" priority="356">
      <formula>#REF!=1</formula>
    </cfRule>
  </conditionalFormatting>
  <conditionalFormatting sqref="BE7 U7 AY7">
    <cfRule type="cellIs" dxfId="328" priority="355" operator="equal">
      <formula>"ERRO"</formula>
    </cfRule>
  </conditionalFormatting>
  <conditionalFormatting sqref="BP7">
    <cfRule type="cellIs" dxfId="327" priority="350" operator="equal">
      <formula>"Produção e Intervalo"</formula>
    </cfRule>
    <cfRule type="cellIs" dxfId="326" priority="351" operator="equal">
      <formula>"Aderente"</formula>
    </cfRule>
    <cfRule type="cellIs" dxfId="325" priority="352" operator="equal">
      <formula>"Intervalo"</formula>
    </cfRule>
    <cfRule type="cellIs" dxfId="324" priority="353" operator="equal">
      <formula>"Produção"</formula>
    </cfRule>
    <cfRule type="cellIs" dxfId="323" priority="354" operator="equal">
      <formula>"ERRO"</formula>
    </cfRule>
  </conditionalFormatting>
  <conditionalFormatting sqref="BQ7:BR7">
    <cfRule type="cellIs" dxfId="322" priority="347" operator="equal">
      <formula>"*"</formula>
    </cfRule>
    <cfRule type="cellIs" dxfId="321" priority="348" operator="greaterThanOrEqual">
      <formula>1</formula>
    </cfRule>
    <cfRule type="cellIs" dxfId="320" priority="349" operator="lessThan">
      <formula>1</formula>
    </cfRule>
  </conditionalFormatting>
  <conditionalFormatting sqref="BH7">
    <cfRule type="iconSet" priority="357">
      <iconSet showValue="0">
        <cfvo type="percent" val="0"/>
        <cfvo type="num" val="1"/>
        <cfvo type="num" val="1" gte="0"/>
      </iconSet>
    </cfRule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328" operator="equal">
      <formula>"OPORTUNIDADE"</formula>
    </cfRule>
  </conditionalFormatting>
  <conditionalFormatting sqref="Z6">
    <cfRule type="cellIs" dxfId="318" priority="326" operator="equal">
      <formula>"NÃO"</formula>
    </cfRule>
    <cfRule type="cellIs" dxfId="317" priority="327" operator="equal">
      <formula>"SIM"</formula>
    </cfRule>
  </conditionalFormatting>
  <conditionalFormatting sqref="AZ6">
    <cfRule type="expression" dxfId="316" priority="338">
      <formula>#REF!=1</formula>
    </cfRule>
  </conditionalFormatting>
  <conditionalFormatting sqref="U6 AY6 BE6">
    <cfRule type="cellIs" dxfId="315" priority="337" operator="equal">
      <formula>"ERRO"</formula>
    </cfRule>
  </conditionalFormatting>
  <conditionalFormatting sqref="BP6">
    <cfRule type="cellIs" dxfId="314" priority="332" operator="equal">
      <formula>"Produção e Intervalo"</formula>
    </cfRule>
    <cfRule type="cellIs" dxfId="313" priority="333" operator="equal">
      <formula>"Aderente"</formula>
    </cfRule>
    <cfRule type="cellIs" dxfId="312" priority="334" operator="equal">
      <formula>"Intervalo"</formula>
    </cfRule>
    <cfRule type="cellIs" dxfId="311" priority="335" operator="equal">
      <formula>"Produção"</formula>
    </cfRule>
    <cfRule type="cellIs" dxfId="310" priority="336" operator="equal">
      <formula>"ERRO"</formula>
    </cfRule>
  </conditionalFormatting>
  <conditionalFormatting sqref="BQ6:BR6">
    <cfRule type="cellIs" dxfId="309" priority="329" operator="equal">
      <formula>"*"</formula>
    </cfRule>
    <cfRule type="cellIs" dxfId="308" priority="330" operator="greaterThanOrEqual">
      <formula>1</formula>
    </cfRule>
    <cfRule type="cellIs" dxfId="307" priority="331" operator="lessThan">
      <formula>1</formula>
    </cfRule>
  </conditionalFormatting>
  <conditionalFormatting sqref="BI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41">
      <iconSet showValue="0">
        <cfvo type="percent" val="0"/>
        <cfvo type="num" val="1"/>
        <cfvo type="num" val="1" gte="0"/>
      </iconSet>
    </cfRule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23">
      <iconSet showValue="0">
        <cfvo type="percent" val="0"/>
        <cfvo type="num" val="1"/>
        <cfvo type="num" val="1" gte="0"/>
      </iconSet>
    </cfRule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310" operator="equal">
      <formula>"OPORTUNIDADE"</formula>
    </cfRule>
  </conditionalFormatting>
  <conditionalFormatting sqref="Z8">
    <cfRule type="cellIs" dxfId="305" priority="308" operator="equal">
      <formula>"NÃO"</formula>
    </cfRule>
    <cfRule type="cellIs" dxfId="304" priority="309" operator="equal">
      <formula>"SIM"</formula>
    </cfRule>
  </conditionalFormatting>
  <conditionalFormatting sqref="AZ8">
    <cfRule type="expression" dxfId="303" priority="320">
      <formula>#REF!=1</formula>
    </cfRule>
  </conditionalFormatting>
  <conditionalFormatting sqref="BE8 U8 AY8">
    <cfRule type="cellIs" dxfId="302" priority="319" operator="equal">
      <formula>"ERRO"</formula>
    </cfRule>
  </conditionalFormatting>
  <conditionalFormatting sqref="BP8">
    <cfRule type="cellIs" dxfId="301" priority="314" operator="equal">
      <formula>"Produção e Intervalo"</formula>
    </cfRule>
    <cfRule type="cellIs" dxfId="300" priority="315" operator="equal">
      <formula>"Aderente"</formula>
    </cfRule>
    <cfRule type="cellIs" dxfId="299" priority="316" operator="equal">
      <formula>"Intervalo"</formula>
    </cfRule>
    <cfRule type="cellIs" dxfId="298" priority="317" operator="equal">
      <formula>"Produção"</formula>
    </cfRule>
    <cfRule type="cellIs" dxfId="297" priority="318" operator="equal">
      <formula>"ERRO"</formula>
    </cfRule>
  </conditionalFormatting>
  <conditionalFormatting sqref="BQ8:BR8 BQ9:BQ10 BQ14:BQ16 BQ26:BQ33">
    <cfRule type="cellIs" dxfId="296" priority="311" operator="equal">
      <formula>"*"</formula>
    </cfRule>
    <cfRule type="cellIs" dxfId="295" priority="312" operator="greaterThanOrEqual">
      <formula>1</formula>
    </cfRule>
    <cfRule type="cellIs" dxfId="294" priority="313" operator="lessThan">
      <formula>1</formula>
    </cfRule>
  </conditionalFormatting>
  <conditionalFormatting sqref="BJ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306" operator="equal">
      <formula>"OPORTUNIDADE"</formula>
    </cfRule>
  </conditionalFormatting>
  <conditionalFormatting sqref="Y8">
    <cfRule type="cellIs" dxfId="292" priority="304" operator="equal">
      <formula>"NÃO"</formula>
    </cfRule>
    <cfRule type="cellIs" dxfId="291" priority="305" operator="equal">
      <formula>"SIM"</formula>
    </cfRule>
  </conditionalFormatting>
  <conditionalFormatting sqref="Z12">
    <cfRule type="cellIs" dxfId="290" priority="290" operator="equal">
      <formula>"OPORTUNIDADE"</formula>
    </cfRule>
  </conditionalFormatting>
  <conditionalFormatting sqref="Z12">
    <cfRule type="cellIs" dxfId="289" priority="288" operator="equal">
      <formula>"NÃO"</formula>
    </cfRule>
    <cfRule type="cellIs" dxfId="288" priority="289" operator="equal">
      <formula>"SIM"</formula>
    </cfRule>
  </conditionalFormatting>
  <conditionalFormatting sqref="AZ12">
    <cfRule type="expression" dxfId="287" priority="300">
      <formula>#REF!=1</formula>
    </cfRule>
  </conditionalFormatting>
  <conditionalFormatting sqref="U12 BE12">
    <cfRule type="cellIs" dxfId="286" priority="299" operator="equal">
      <formula>"ERRO"</formula>
    </cfRule>
  </conditionalFormatting>
  <conditionalFormatting sqref="BP12">
    <cfRule type="cellIs" dxfId="285" priority="294" operator="equal">
      <formula>"Produção e Intervalo"</formula>
    </cfRule>
    <cfRule type="cellIs" dxfId="284" priority="295" operator="equal">
      <formula>"Aderente"</formula>
    </cfRule>
    <cfRule type="cellIs" dxfId="283" priority="296" operator="equal">
      <formula>"Intervalo"</formula>
    </cfRule>
    <cfRule type="cellIs" dxfId="282" priority="297" operator="equal">
      <formula>"Produção"</formula>
    </cfRule>
    <cfRule type="cellIs" dxfId="281" priority="298" operator="equal">
      <formula>"ERRO"</formula>
    </cfRule>
  </conditionalFormatting>
  <conditionalFormatting sqref="BQ12:BR12">
    <cfRule type="cellIs" dxfId="280" priority="291" operator="equal">
      <formula>"*"</formula>
    </cfRule>
    <cfRule type="cellIs" dxfId="279" priority="292" operator="greaterThanOrEqual">
      <formula>1</formula>
    </cfRule>
    <cfRule type="cellIs" dxfId="278" priority="293" operator="lessThan">
      <formula>1</formula>
    </cfRule>
  </conditionalFormatting>
  <conditionalFormatting sqref="BH12">
    <cfRule type="iconSet" priority="301">
      <iconSet showValue="0">
        <cfvo type="percent" val="0"/>
        <cfvo type="num" val="1"/>
        <cfvo type="num" val="1" gte="0"/>
      </iconSet>
    </cfRule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87" operator="equal">
      <formula>"ERRO"</formula>
    </cfRule>
  </conditionalFormatting>
  <conditionalFormatting sqref="Y12">
    <cfRule type="cellIs" dxfId="276" priority="285" operator="equal">
      <formula>"OPORTUNIDADE"</formula>
    </cfRule>
  </conditionalFormatting>
  <conditionalFormatting sqref="Y12">
    <cfRule type="cellIs" dxfId="275" priority="283" operator="equal">
      <formula>"NÃO"</formula>
    </cfRule>
    <cfRule type="cellIs" dxfId="274" priority="284" operator="equal">
      <formula>"SIM"</formula>
    </cfRule>
  </conditionalFormatting>
  <conditionalFormatting sqref="Z30">
    <cfRule type="cellIs" dxfId="273" priority="268" operator="equal">
      <formula>"OPORTUNIDADE"</formula>
    </cfRule>
  </conditionalFormatting>
  <conditionalFormatting sqref="Z30">
    <cfRule type="cellIs" dxfId="272" priority="266" operator="equal">
      <formula>"NÃO"</formula>
    </cfRule>
    <cfRule type="cellIs" dxfId="271" priority="267" operator="equal">
      <formula>"SIM"</formula>
    </cfRule>
  </conditionalFormatting>
  <conditionalFormatting sqref="AZ30">
    <cfRule type="expression" dxfId="270" priority="278">
      <formula>#REF!=1</formula>
    </cfRule>
  </conditionalFormatting>
  <conditionalFormatting sqref="U30 BE30 AY30">
    <cfRule type="cellIs" dxfId="269" priority="277" operator="equal">
      <formula>"ERRO"</formula>
    </cfRule>
  </conditionalFormatting>
  <conditionalFormatting sqref="BP30">
    <cfRule type="cellIs" dxfId="268" priority="272" operator="equal">
      <formula>"Produção e Intervalo"</formula>
    </cfRule>
    <cfRule type="cellIs" dxfId="267" priority="273" operator="equal">
      <formula>"Aderente"</formula>
    </cfRule>
    <cfRule type="cellIs" dxfId="266" priority="274" operator="equal">
      <formula>"Intervalo"</formula>
    </cfRule>
    <cfRule type="cellIs" dxfId="265" priority="275" operator="equal">
      <formula>"Produção"</formula>
    </cfRule>
    <cfRule type="cellIs" dxfId="264" priority="276" operator="equal">
      <formula>"ERRO"</formula>
    </cfRule>
  </conditionalFormatting>
  <conditionalFormatting sqref="BR30">
    <cfRule type="cellIs" dxfId="263" priority="269" operator="equal">
      <formula>"*"</formula>
    </cfRule>
    <cfRule type="cellIs" dxfId="262" priority="270" operator="greaterThanOrEqual">
      <formula>1</formula>
    </cfRule>
    <cfRule type="cellIs" dxfId="261" priority="271" operator="lessThan">
      <formula>1</formula>
    </cfRule>
  </conditionalFormatting>
  <conditionalFormatting sqref="BH3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251" operator="equal">
      <formula>"OPORTUNIDADE"</formula>
    </cfRule>
  </conditionalFormatting>
  <conditionalFormatting sqref="Z29">
    <cfRule type="cellIs" dxfId="259" priority="249" operator="equal">
      <formula>"NÃO"</formula>
    </cfRule>
    <cfRule type="cellIs" dxfId="258" priority="250" operator="equal">
      <formula>"SIM"</formula>
    </cfRule>
  </conditionalFormatting>
  <conditionalFormatting sqref="AZ29">
    <cfRule type="expression" dxfId="257" priority="261">
      <formula>#REF!=1</formula>
    </cfRule>
  </conditionalFormatting>
  <conditionalFormatting sqref="U29 BE29 AY29">
    <cfRule type="cellIs" dxfId="256" priority="260" operator="equal">
      <formula>"ERRO"</formula>
    </cfRule>
  </conditionalFormatting>
  <conditionalFormatting sqref="BP29">
    <cfRule type="cellIs" dxfId="255" priority="255" operator="equal">
      <formula>"Produção e Intervalo"</formula>
    </cfRule>
    <cfRule type="cellIs" dxfId="254" priority="256" operator="equal">
      <formula>"Aderente"</formula>
    </cfRule>
    <cfRule type="cellIs" dxfId="253" priority="257" operator="equal">
      <formula>"Intervalo"</formula>
    </cfRule>
    <cfRule type="cellIs" dxfId="252" priority="258" operator="equal">
      <formula>"Produção"</formula>
    </cfRule>
    <cfRule type="cellIs" dxfId="251" priority="259" operator="equal">
      <formula>"ERRO"</formula>
    </cfRule>
  </conditionalFormatting>
  <conditionalFormatting sqref="BR29">
    <cfRule type="cellIs" dxfId="250" priority="252" operator="equal">
      <formula>"*"</formula>
    </cfRule>
    <cfRule type="cellIs" dxfId="249" priority="253" operator="greaterThanOrEqual">
      <formula>1</formula>
    </cfRule>
    <cfRule type="cellIs" dxfId="248" priority="254" operator="lessThan">
      <formula>1</formula>
    </cfRule>
  </conditionalFormatting>
  <conditionalFormatting sqref="BH29">
    <cfRule type="iconSet" priority="262">
      <iconSet showValue="0">
        <cfvo type="percent" val="0"/>
        <cfvo type="num" val="1"/>
        <cfvo type="num" val="1" gte="0"/>
      </iconSet>
    </cfRule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245" operator="equal">
      <formula>"OPORTUNIDADE"</formula>
    </cfRule>
  </conditionalFormatting>
  <conditionalFormatting sqref="Y29:Y30">
    <cfRule type="cellIs" dxfId="246" priority="243" operator="equal">
      <formula>"NÃO"</formula>
    </cfRule>
    <cfRule type="cellIs" dxfId="245" priority="244" operator="equal">
      <formula>"SIM"</formula>
    </cfRule>
  </conditionalFormatting>
  <conditionalFormatting sqref="Z31">
    <cfRule type="cellIs" dxfId="244" priority="230" operator="equal">
      <formula>"OPORTUNIDADE"</formula>
    </cfRule>
  </conditionalFormatting>
  <conditionalFormatting sqref="Z31">
    <cfRule type="cellIs" dxfId="243" priority="228" operator="equal">
      <formula>"NÃO"</formula>
    </cfRule>
    <cfRule type="cellIs" dxfId="242" priority="229" operator="equal">
      <formula>"SIM"</formula>
    </cfRule>
  </conditionalFormatting>
  <conditionalFormatting sqref="AZ31">
    <cfRule type="expression" dxfId="241" priority="240">
      <formula>#REF!=1</formula>
    </cfRule>
  </conditionalFormatting>
  <conditionalFormatting sqref="BE31 U31 AY31:AY33">
    <cfRule type="cellIs" dxfId="240" priority="239" operator="equal">
      <formula>"ERRO"</formula>
    </cfRule>
  </conditionalFormatting>
  <conditionalFormatting sqref="BR31">
    <cfRule type="cellIs" dxfId="239" priority="231" operator="equal">
      <formula>"*"</formula>
    </cfRule>
    <cfRule type="cellIs" dxfId="238" priority="232" operator="greaterThanOrEqual">
      <formula>1</formula>
    </cfRule>
    <cfRule type="cellIs" dxfId="237" priority="233" operator="lessThan">
      <formula>1</formula>
    </cfRule>
  </conditionalFormatting>
  <conditionalFormatting sqref="BI31:BJ3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25">
      <iconSet showValue="0">
        <cfvo type="percent" val="0"/>
        <cfvo type="num" val="1"/>
        <cfvo type="num" val="1" gte="0"/>
      </iconSet>
    </cfRule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220" operator="equal">
      <formula>"OPORTUNIDADE"</formula>
    </cfRule>
  </conditionalFormatting>
  <conditionalFormatting sqref="Y31:Y33">
    <cfRule type="cellIs" dxfId="235" priority="218" operator="equal">
      <formula>"NÃO"</formula>
    </cfRule>
    <cfRule type="cellIs" dxfId="234" priority="219" operator="equal">
      <formula>"SIM"</formula>
    </cfRule>
  </conditionalFormatting>
  <conditionalFormatting sqref="Y15:Z15">
    <cfRule type="cellIs" dxfId="233" priority="201" operator="equal">
      <formula>"OPORTUNIDADE"</formula>
    </cfRule>
  </conditionalFormatting>
  <conditionalFormatting sqref="Y15:Z15">
    <cfRule type="cellIs" dxfId="232" priority="199" operator="equal">
      <formula>"NÃO"</formula>
    </cfRule>
    <cfRule type="cellIs" dxfId="231" priority="200" operator="equal">
      <formula>"SIM"</formula>
    </cfRule>
  </conditionalFormatting>
  <conditionalFormatting sqref="AZ15">
    <cfRule type="expression" dxfId="230" priority="211">
      <formula>#REF!=1</formula>
    </cfRule>
  </conditionalFormatting>
  <conditionalFormatting sqref="U15 BE15 AY15">
    <cfRule type="cellIs" dxfId="229" priority="210" operator="equal">
      <formula>"ERRO"</formula>
    </cfRule>
  </conditionalFormatting>
  <conditionalFormatting sqref="BR15">
    <cfRule type="cellIs" dxfId="228" priority="202" operator="equal">
      <formula>"*"</formula>
    </cfRule>
    <cfRule type="cellIs" dxfId="227" priority="203" operator="greaterThanOrEqual">
      <formula>1</formula>
    </cfRule>
    <cfRule type="cellIs" dxfId="226" priority="204" operator="lessThan">
      <formula>1</formula>
    </cfRule>
  </conditionalFormatting>
  <conditionalFormatting sqref="BJ15:BK1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80" operator="equal">
      <formula>"OPORTUNIDADE"</formula>
    </cfRule>
  </conditionalFormatting>
  <conditionalFormatting sqref="Z32">
    <cfRule type="cellIs" dxfId="224" priority="178" operator="equal">
      <formula>"NÃO"</formula>
    </cfRule>
    <cfRule type="cellIs" dxfId="223" priority="179" operator="equal">
      <formula>"SIM"</formula>
    </cfRule>
  </conditionalFormatting>
  <conditionalFormatting sqref="AZ32">
    <cfRule type="expression" dxfId="222" priority="190">
      <formula>#REF!=1</formula>
    </cfRule>
  </conditionalFormatting>
  <conditionalFormatting sqref="BE32 U32">
    <cfRule type="cellIs" dxfId="221" priority="189" operator="equal">
      <formula>"ERRO"</formula>
    </cfRule>
  </conditionalFormatting>
  <conditionalFormatting sqref="BR32">
    <cfRule type="cellIs" dxfId="220" priority="181" operator="equal">
      <formula>"*"</formula>
    </cfRule>
    <cfRule type="cellIs" dxfId="219" priority="182" operator="greaterThanOrEqual">
      <formula>1</formula>
    </cfRule>
    <cfRule type="cellIs" dxfId="218" priority="183" operator="lessThan">
      <formula>1</formula>
    </cfRule>
  </conditionalFormatting>
  <conditionalFormatting sqref="BI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93">
      <iconSet showValue="0">
        <cfvo type="percent" val="0"/>
        <cfvo type="num" val="1"/>
        <cfvo type="num" val="1" gte="0"/>
      </iconSet>
    </cfRule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158" operator="equal">
      <formula>"OPORTUNIDADE"</formula>
    </cfRule>
  </conditionalFormatting>
  <conditionalFormatting sqref="Z33">
    <cfRule type="cellIs" dxfId="216" priority="156" operator="equal">
      <formula>"NÃO"</formula>
    </cfRule>
    <cfRule type="cellIs" dxfId="215" priority="157" operator="equal">
      <formula>"SIM"</formula>
    </cfRule>
  </conditionalFormatting>
  <conditionalFormatting sqref="AZ33">
    <cfRule type="expression" dxfId="214" priority="168">
      <formula>#REF!=1</formula>
    </cfRule>
  </conditionalFormatting>
  <conditionalFormatting sqref="BE33 U33">
    <cfRule type="cellIs" dxfId="213" priority="167" operator="equal">
      <formula>"ERRO"</formula>
    </cfRule>
  </conditionalFormatting>
  <conditionalFormatting sqref="BR33">
    <cfRule type="cellIs" dxfId="212" priority="159" operator="equal">
      <formula>"*"</formula>
    </cfRule>
    <cfRule type="cellIs" dxfId="211" priority="160" operator="greaterThanOrEqual">
      <formula>1</formula>
    </cfRule>
    <cfRule type="cellIs" dxfId="210" priority="161" operator="lessThan">
      <formula>1</formula>
    </cfRule>
  </conditionalFormatting>
  <conditionalFormatting sqref="BH33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138" operator="equal">
      <formula>"OPORTUNIDADE"</formula>
    </cfRule>
  </conditionalFormatting>
  <conditionalFormatting sqref="Y26:Z26">
    <cfRule type="cellIs" dxfId="208" priority="136" operator="equal">
      <formula>"NÃO"</formula>
    </cfRule>
    <cfRule type="cellIs" dxfId="207" priority="137" operator="equal">
      <formula>"SIM"</formula>
    </cfRule>
  </conditionalFormatting>
  <conditionalFormatting sqref="AZ26">
    <cfRule type="expression" dxfId="206" priority="148">
      <formula>#REF!=1</formula>
    </cfRule>
  </conditionalFormatting>
  <conditionalFormatting sqref="U26 BE26 AY26">
    <cfRule type="cellIs" dxfId="205" priority="147" operator="equal">
      <formula>"ERRO"</formula>
    </cfRule>
  </conditionalFormatting>
  <conditionalFormatting sqref="BJ26:BK2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52">
      <iconSet showValue="0">
        <cfvo type="percent" val="0"/>
        <cfvo type="num" val="1"/>
        <cfvo type="num" val="1" gte="0"/>
      </iconSet>
    </cfRule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4" priority="117" operator="equal">
      <formula>"OPORTUNIDADE"</formula>
    </cfRule>
  </conditionalFormatting>
  <conditionalFormatting sqref="Y27:Z27">
    <cfRule type="cellIs" dxfId="203" priority="115" operator="equal">
      <formula>"NÃO"</formula>
    </cfRule>
    <cfRule type="cellIs" dxfId="202" priority="116" operator="equal">
      <formula>"SIM"</formula>
    </cfRule>
  </conditionalFormatting>
  <conditionalFormatting sqref="AZ27">
    <cfRule type="expression" dxfId="201" priority="127">
      <formula>#REF!=1</formula>
    </cfRule>
  </conditionalFormatting>
  <conditionalFormatting sqref="AY27 BE27 U27">
    <cfRule type="cellIs" dxfId="200" priority="126" operator="equal">
      <formula>"ERRO"</formula>
    </cfRule>
  </conditionalFormatting>
  <conditionalFormatting sqref="BR27">
    <cfRule type="cellIs" dxfId="199" priority="118" operator="equal">
      <formula>"*"</formula>
    </cfRule>
    <cfRule type="cellIs" dxfId="198" priority="119" operator="greaterThanOrEqual">
      <formula>1</formula>
    </cfRule>
    <cfRule type="cellIs" dxfId="197" priority="120" operator="lessThan">
      <formula>1</formula>
    </cfRule>
  </conditionalFormatting>
  <conditionalFormatting sqref="BJ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6" priority="101" operator="equal">
      <formula>"OPORTUNIDADE"</formula>
    </cfRule>
  </conditionalFormatting>
  <conditionalFormatting sqref="Z10">
    <cfRule type="cellIs" dxfId="195" priority="99" operator="equal">
      <formula>"NÃO"</formula>
    </cfRule>
    <cfRule type="cellIs" dxfId="194" priority="100" operator="equal">
      <formula>"SIM"</formula>
    </cfRule>
  </conditionalFormatting>
  <conditionalFormatting sqref="AZ10">
    <cfRule type="expression" dxfId="193" priority="111">
      <formula>#REF!=1</formula>
    </cfRule>
  </conditionalFormatting>
  <conditionalFormatting sqref="U10 BE10">
    <cfRule type="cellIs" dxfId="192" priority="110" operator="equal">
      <formula>"ERRO"</formula>
    </cfRule>
  </conditionalFormatting>
  <conditionalFormatting sqref="BP10">
    <cfRule type="cellIs" dxfId="191" priority="105" operator="equal">
      <formula>"Produção e Intervalo"</formula>
    </cfRule>
    <cfRule type="cellIs" dxfId="190" priority="106" operator="equal">
      <formula>"Aderente"</formula>
    </cfRule>
    <cfRule type="cellIs" dxfId="189" priority="107" operator="equal">
      <formula>"Intervalo"</formula>
    </cfRule>
    <cfRule type="cellIs" dxfId="188" priority="108" operator="equal">
      <formula>"Produção"</formula>
    </cfRule>
    <cfRule type="cellIs" dxfId="187" priority="109" operator="equal">
      <formula>"ERRO"</formula>
    </cfRule>
  </conditionalFormatting>
  <conditionalFormatting sqref="BR10">
    <cfRule type="cellIs" dxfId="186" priority="102" operator="equal">
      <formula>"*"</formula>
    </cfRule>
    <cfRule type="cellIs" dxfId="185" priority="103" operator="greaterThanOrEqual">
      <formula>1</formula>
    </cfRule>
    <cfRule type="cellIs" dxfId="184" priority="104" operator="lessThan">
      <formula>1</formula>
    </cfRule>
  </conditionalFormatting>
  <conditionalFormatting sqref="BH10">
    <cfRule type="iconSet" priority="112">
      <iconSet showValue="0">
        <cfvo type="percent" val="0"/>
        <cfvo type="num" val="1"/>
        <cfvo type="num" val="1" gte="0"/>
      </iconSet>
    </cfRule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3" priority="98" operator="equal">
      <formula>"ERRO"</formula>
    </cfRule>
  </conditionalFormatting>
  <conditionalFormatting sqref="Y10">
    <cfRule type="cellIs" dxfId="182" priority="96" operator="equal">
      <formula>"OPORTUNIDADE"</formula>
    </cfRule>
  </conditionalFormatting>
  <conditionalFormatting sqref="Y10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BK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9" priority="65" operator="equal">
      <formula>"OPORTUNIDADE"</formula>
    </cfRule>
  </conditionalFormatting>
  <conditionalFormatting sqref="Z4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Z38">
    <cfRule type="cellIs" dxfId="176" priority="59" operator="equal">
      <formula>"OPORTUNIDADE"</formula>
    </cfRule>
  </conditionalFormatting>
  <conditionalFormatting sqref="Z38">
    <cfRule type="cellIs" dxfId="175" priority="57" operator="equal">
      <formula>"NÃO"</formula>
    </cfRule>
    <cfRule type="cellIs" dxfId="174" priority="58" operator="equal">
      <formula>"SIM"</formula>
    </cfRule>
  </conditionalFormatting>
  <conditionalFormatting sqref="Z37">
    <cfRule type="cellIs" dxfId="173" priority="56" operator="equal">
      <formula>"OPORTUNIDADE"</formula>
    </cfRule>
  </conditionalFormatting>
  <conditionalFormatting sqref="Z37">
    <cfRule type="cellIs" dxfId="172" priority="54" operator="equal">
      <formula>"NÃO"</formula>
    </cfRule>
    <cfRule type="cellIs" dxfId="171" priority="55" operator="equal">
      <formula>"SIM"</formula>
    </cfRule>
  </conditionalFormatting>
  <conditionalFormatting sqref="Z39">
    <cfRule type="cellIs" dxfId="170" priority="53" operator="equal">
      <formula>"OPORTUNIDADE"</formula>
    </cfRule>
  </conditionalFormatting>
  <conditionalFormatting sqref="Z39">
    <cfRule type="cellIs" dxfId="169" priority="51" operator="equal">
      <formula>"NÃO"</formula>
    </cfRule>
    <cfRule type="cellIs" dxfId="168" priority="52" operator="equal">
      <formula>"SIM"</formula>
    </cfRule>
  </conditionalFormatting>
  <conditionalFormatting sqref="Z41">
    <cfRule type="cellIs" dxfId="167" priority="47" operator="equal">
      <formula>"OPORTUNIDADE"</formula>
    </cfRule>
  </conditionalFormatting>
  <conditionalFormatting sqref="Z41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Z45">
    <cfRule type="cellIs" dxfId="164" priority="41" operator="equal">
      <formula>"OPORTUNIDADE"</formula>
    </cfRule>
  </conditionalFormatting>
  <conditionalFormatting sqref="Z4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47">
    <cfRule type="cellIs" dxfId="161" priority="35" operator="equal">
      <formula>"OPORTUNIDADE"</formula>
    </cfRule>
  </conditionalFormatting>
  <conditionalFormatting sqref="Z47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P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58" priority="3" operator="equal">
      <formula>"OPORTUNIDADE"</formula>
    </cfRule>
  </conditionalFormatting>
  <conditionalFormatting sqref="Y66:Z66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8:J414 J63:J64 J54:J55 J57:J59 J61 J66:J70 J7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8:D99 D7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F78:F99 F75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X66:X70 X75:X804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AB78:AB353 AB54:AB55 AB57:AB59 AB65:AB70 AB75:AB76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AC78:AC353 AC54:AC55 AC57:AC59 AC65:AC70 AC75:AC76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1225</v>
      </c>
      <c r="V1" s="290"/>
      <c r="W1" s="290"/>
    </row>
    <row r="2" spans="1:23" s="90" customFormat="1">
      <c r="A2" s="93" t="s">
        <v>1226</v>
      </c>
      <c r="B2" s="93" t="s">
        <v>1227</v>
      </c>
      <c r="C2" s="93" t="s">
        <v>511</v>
      </c>
      <c r="D2" s="94" t="s">
        <v>1064</v>
      </c>
      <c r="E2" s="94" t="s">
        <v>1065</v>
      </c>
      <c r="F2" s="94" t="s">
        <v>1228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1229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Oportunidade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>
        <f>IF(SP_NORTE!B66="","*",SP_NORTE!B66)</f>
        <v>45994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>
        <f>IF(SP_NORTE!B67="","*",SP_NORTE!B67)</f>
        <v>45994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>
        <f>IF(SP_NORTE!B68="","*",SP_NORTE!B68)</f>
        <v>45994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>
        <f>IF(SP_NORTE!B70="","*",SP_NORTE!B70)</f>
        <v>45994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>
        <f>IF(SP_NORTE!B71="","*",SP_NORTE!B71)</f>
        <v>45994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>
        <f>IF(SP_NORTE!B72="","*",SP_NORTE!B72)</f>
        <v>45994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Extra</v>
      </c>
      <c r="C70" s="179" t="str">
        <f>IF(SP_NORTE!Z73="","*",SP_NORTE!Z73)</f>
        <v>P4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V88</v>
      </c>
      <c r="H70" s="178" t="str">
        <f>IF(SP_NORTE!F73="","*",SP_NORTE!F73)</f>
        <v>MECANIZAÇÃO - MANUTENÇÃO</v>
      </c>
      <c r="I70" s="178" t="str">
        <f>IF(SP_NORTE!H73="","*",SP_NORTE!H73)</f>
        <v>ZRO</v>
      </c>
      <c r="J70" s="178" t="str">
        <f>IF(SP_NORTE!I73="","*",SP_NORTE!I73)</f>
        <v>ZRO</v>
      </c>
      <c r="K70" s="169" t="str">
        <f>IF(SP_NORTE!M73="","*",SP_NORTE!M73)</f>
        <v>ZRX</v>
      </c>
      <c r="L70" s="169" t="str">
        <f>IF(SP_NORTE!N73="","*",SP_NORTE!N73)</f>
        <v>ZRX1331</v>
      </c>
      <c r="M70" s="170">
        <f>IF(SP_NORTE!J73="","*",SP_NORTE!J73)</f>
        <v>70</v>
      </c>
      <c r="N70" s="177">
        <f>IF(SP_NORTE!K73="","*",SP_NORTE!K73)</f>
        <v>132</v>
      </c>
      <c r="O70" s="177" t="str">
        <f>IF(SP_NORTE!L73="","*",SP_NORTE!L73)</f>
        <v>-</v>
      </c>
      <c r="P70" s="176">
        <f>IF(SP_NORTE!O73="","*",SP_NORTE!O73)</f>
        <v>0.29166666666666669</v>
      </c>
      <c r="Q70" s="176">
        <f>IF(SP_NORTE!P73="","*",SP_NORTE!P73)</f>
        <v>4.1666666666666664E-2</v>
      </c>
      <c r="R70" s="178" t="str">
        <f>IF(SP_NORTE!Q73="","*",CONCATENATE(SP_NORTE!Q73," ",SP_NORTE!R73))</f>
        <v>1 BINÁRIO</v>
      </c>
      <c r="S70" s="178" t="str">
        <f>IF(SP_NORTE!V73="","*",SP_NORTE!V73)</f>
        <v>Saulo</v>
      </c>
      <c r="T70" s="178" t="str">
        <f>IF(SP_NORTE!W73="","*",SP_NORTE!W73)</f>
        <v>Manutenção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Extra</v>
      </c>
      <c r="C71" s="179" t="str">
        <f>IF(SP_NORTE!Z74="","*",SP_NORTE!Z74)</f>
        <v>P5</v>
      </c>
      <c r="D71" s="169" t="str">
        <f>IF(SP_NORTE!S74="","*",SP_NORTE!S74)</f>
        <v>SP NORTE</v>
      </c>
      <c r="E71" s="169" t="str">
        <f>IF(SP_NORTE!T74="","*",SP_NORTE!T74)</f>
        <v>ZBV-ZTI</v>
      </c>
      <c r="F71" s="178">
        <f>IF(SP_NORTE!B74="","*",SP_NORTE!B74)</f>
        <v>45994</v>
      </c>
      <c r="G71" s="178" t="str">
        <f>IF(SP_NORTE!D74="","*",SP_NORTE!D74)</f>
        <v>V83</v>
      </c>
      <c r="H71" s="178" t="str">
        <f>IF(SP_NORTE!F74="","*",SP_NORTE!F74)</f>
        <v>MECANIZAÇÃO - MANUTENÇÃO</v>
      </c>
      <c r="I71" s="178" t="str">
        <f>IF(SP_NORTE!H74="","*",SP_NORTE!H74)</f>
        <v>ZRO</v>
      </c>
      <c r="J71" s="178" t="str">
        <f>IF(SP_NORTE!I74="","*",SP_NORTE!I74)</f>
        <v>ZRO</v>
      </c>
      <c r="K71" s="169" t="str">
        <f>IF(SP_NORTE!M74="","*",SP_NORTE!M74)</f>
        <v>ZRX</v>
      </c>
      <c r="L71" s="169" t="str">
        <f>IF(SP_NORTE!N74="","*",SP_NORTE!N74)</f>
        <v>ZRX1331</v>
      </c>
      <c r="M71" s="170">
        <f>IF(SP_NORTE!J74="","*",SP_NORTE!J74)</f>
        <v>70</v>
      </c>
      <c r="N71" s="177">
        <f>IF(SP_NORTE!K74="","*",SP_NORTE!K74)</f>
        <v>132</v>
      </c>
      <c r="O71" s="177" t="str">
        <f>IF(SP_NORTE!L74="","*",SP_NORTE!L74)</f>
        <v>-</v>
      </c>
      <c r="P71" s="176">
        <f>IF(SP_NORTE!O74="","*",SP_NORTE!O74)</f>
        <v>0.29166666666666669</v>
      </c>
      <c r="Q71" s="176">
        <f>IF(SP_NORTE!P74="","*",SP_NORTE!P74)</f>
        <v>4.1666666666666664E-2</v>
      </c>
      <c r="R71" s="178" t="str">
        <f>IF(SP_NORTE!Q74="","*",CONCATENATE(SP_NORTE!Q74," ",SP_NORTE!R74))</f>
        <v>1 BINÁRIO</v>
      </c>
      <c r="S71" s="178" t="str">
        <f>IF(SP_NORTE!V74="","*",SP_NORTE!V74)</f>
        <v>Saulo</v>
      </c>
      <c r="T71" s="178" t="str">
        <f>IF(SP_NORTE!W74="","*",SP_NORTE!W74)</f>
        <v xml:space="preserve">Manutenção </v>
      </c>
      <c r="U71" s="167">
        <f ca="1">_xlfn.XLOOKUP(G71&amp;$U$2,BS_CONTROLE[CHAVE],BS_CONTROLE[Quantidade_11],"-")</f>
        <v>0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Oportunidade</v>
      </c>
      <c r="C72" s="179" t="str">
        <f>IF(SP_NORTE!Z75="","*",SP_NORTE!Z75)</f>
        <v>P2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W58</v>
      </c>
      <c r="H72" s="178" t="str">
        <f>IF(SP_NORTE!F75="","*",SP_NORTE!F75)</f>
        <v>PDM - PEDRA - DESCARGA</v>
      </c>
      <c r="I72" s="178" t="str">
        <f>IF(SP_NORTE!H75="","*",SP_NORTE!H75)</f>
        <v>106109</v>
      </c>
      <c r="J72" s="178" t="str">
        <f>IF(SP_NORTE!I75="","*",SP_NORTE!I75)</f>
        <v>106109</v>
      </c>
      <c r="K72" s="169" t="str">
        <f>IF(SP_NORTE!M75="","*",SP_NORTE!M75)</f>
        <v>ZLI-ZCD</v>
      </c>
      <c r="L72" s="169">
        <f>IF(SP_NORTE!N75="","*",SP_NORTE!N75)</f>
        <v>106109</v>
      </c>
      <c r="M72" s="170">
        <f>IF(SP_NORTE!J75="","*",SP_NORTE!J75)</f>
        <v>70</v>
      </c>
      <c r="N72" s="177">
        <f>IF(SP_NORTE!K75="","*",SP_NORTE!K75)</f>
        <v>107</v>
      </c>
      <c r="O72" s="177">
        <f>IF(SP_NORTE!L75="","*",SP_NORTE!L75)</f>
        <v>102</v>
      </c>
      <c r="P72" s="176">
        <f>IF(SP_NORTE!O75="","*",SP_NORTE!O75)</f>
        <v>0.5</v>
      </c>
      <c r="Q72" s="176">
        <f>IF(SP_NORTE!P75="","*",SP_NORTE!P75)</f>
        <v>6.25E-2</v>
      </c>
      <c r="R72" s="178" t="str">
        <f>IF(SP_NORTE!Q75="","*",CONCATENATE(SP_NORTE!Q75," ",SP_NORTE!R75))</f>
        <v>7 VAGÕES</v>
      </c>
      <c r="S72" s="178" t="str">
        <f>IF(SP_NORTE!V75="","*",SP_NORTE!V75)</f>
        <v>Israel</v>
      </c>
      <c r="T72" s="178" t="str">
        <f>IF(SP_NORTE!W75="","*",SP_NORTE!W75)</f>
        <v>Descarga de pedra</v>
      </c>
      <c r="U72" s="167">
        <f ca="1">_xlfn.XLOOKUP(G72&amp;$U$2,BS_CONTROLE[CHAVE],BS_CONTROLE[Quantidade_11],"-")</f>
        <v>75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Contrato</v>
      </c>
      <c r="C73" s="179" t="str">
        <f>IF(SP_NORTE!Z76="","*",SP_NORTE!Z76)</f>
        <v>P0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KLECIO (TP-699)</v>
      </c>
      <c r="H73" s="178" t="str">
        <f>IF(SP_NORTE!F76="","*",SP_NORTE!F76)</f>
        <v>PDM - SOLDA</v>
      </c>
      <c r="I73" s="178" t="str">
        <f>IF(SP_NORTE!H76="","*",SP_NORTE!H76)</f>
        <v>ZLI1062</v>
      </c>
      <c r="J73" s="178" t="str">
        <f>IF(SP_NORTE!I76="","*",SP_NORTE!I76)</f>
        <v>-</v>
      </c>
      <c r="K73" s="169" t="str">
        <f>IF(SP_NORTE!M76="","*",SP_NORTE!M76)</f>
        <v>ZLI</v>
      </c>
      <c r="L73" s="169" t="str">
        <f>IF(SP_NORTE!N76="","*",SP_NORTE!N76)</f>
        <v>ZLI1062</v>
      </c>
      <c r="M73" s="170">
        <f>IF(SP_NORTE!J76="","*",SP_NORTE!J76)</f>
        <v>70</v>
      </c>
      <c r="N73" s="177">
        <f>IF(SP_NORTE!K76="","*",SP_NORTE!K76)</f>
        <v>104.58</v>
      </c>
      <c r="O73" s="177">
        <f>IF(SP_NORTE!L76="","*",SP_NORTE!L76)</f>
        <v>104.262</v>
      </c>
      <c r="P73" s="176">
        <f>IF(SP_NORTE!O76="","*",SP_NORTE!O76)</f>
        <v>0.375</v>
      </c>
      <c r="Q73" s="176">
        <f>IF(SP_NORTE!P76="","*",SP_NORTE!P76)</f>
        <v>0.125</v>
      </c>
      <c r="R73" s="178" t="str">
        <f>IF(SP_NORTE!Q76="","*",CONCATENATE(SP_NORTE!Q76," ",SP_NORTE!R76))</f>
        <v>2 Nº DE SOLDA</v>
      </c>
      <c r="S73" s="178" t="str">
        <f>IF(SP_NORTE!V76="","*",SP_NORTE!V76)</f>
        <v>Klécio</v>
      </c>
      <c r="T73" s="178" t="str">
        <f>IF(SP_NORTE!W76="","*",SP_NORTE!W76)</f>
        <v>Execução de soldas -  Condicionado à temperatura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P1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W58</v>
      </c>
      <c r="H74" s="178" t="str">
        <f>IF(SP_NORTE!F77="","*",SP_NORTE!F77)</f>
        <v>RECOLHIMENTO DE DORMENTE</v>
      </c>
      <c r="I74" s="178" t="str">
        <f>IF(SP_NORTE!H77="","*",SP_NORTE!H77)</f>
        <v>106109</v>
      </c>
      <c r="J74" s="178" t="str">
        <f>IF(SP_NORTE!I77="","*",SP_NORTE!I77)</f>
        <v>106109</v>
      </c>
      <c r="K74" s="169" t="str">
        <f>IF(SP_NORTE!M77="","*",SP_NORTE!M77)</f>
        <v>ZAC-ZSW</v>
      </c>
      <c r="L74" s="169" t="str">
        <f>IF(SP_NORTE!N77="","*",SP_NORTE!N77)</f>
        <v>ZACZSW / ZAC1/ZNOZAC1</v>
      </c>
      <c r="M74" s="170">
        <f>IF(SP_NORTE!J77="","*",SP_NORTE!J77)</f>
        <v>70</v>
      </c>
      <c r="N74" s="177">
        <f>IF(SP_NORTE!K77="","*",SP_NORTE!K77)</f>
        <v>87</v>
      </c>
      <c r="O74" s="177">
        <f>IF(SP_NORTE!L77="","*",SP_NORTE!L77)</f>
        <v>77</v>
      </c>
      <c r="P74" s="176">
        <f>IF(SP_NORTE!O77="","*",SP_NORTE!O77)</f>
        <v>0.375</v>
      </c>
      <c r="Q74" s="176">
        <f>IF(SP_NORTE!P77="","*",SP_NORTE!P77)</f>
        <v>4.1666666666666664E-2</v>
      </c>
      <c r="R74" s="178" t="str">
        <f>IF(SP_NORTE!Q77="","*",CONCATENATE(SP_NORTE!Q77," ",SP_NORTE!R77))</f>
        <v>150 Nº DE PEÇAS</v>
      </c>
      <c r="S74" s="178" t="str">
        <f>IF(SP_NORTE!V77="","*",SP_NORTE!V77)</f>
        <v>Israel</v>
      </c>
      <c r="T74" s="178" t="str">
        <f>IF(SP_NORTE!W77="","*",SP_NORTE!W77)</f>
        <v>Recolhimento de dormentes</v>
      </c>
      <c r="U74" s="167">
        <f ca="1">_xlfn.XLOOKUP(G74&amp;$U$2,BS_CONTROLE[CHAVE],BS_CONTROLE[Quantidade_11],"-")</f>
        <v>75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1230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1231</v>
      </c>
      <c r="D5" s="292"/>
      <c r="E5" s="292"/>
      <c r="F5" s="292"/>
      <c r="G5" s="292"/>
      <c r="H5" s="292"/>
      <c r="I5" s="292"/>
      <c r="J5" s="293"/>
      <c r="K5" s="294" t="s">
        <v>1232</v>
      </c>
      <c r="L5" s="295"/>
      <c r="M5" s="295"/>
      <c r="N5" s="295"/>
      <c r="O5" s="296" t="s">
        <v>1233</v>
      </c>
      <c r="P5" s="297"/>
    </row>
    <row r="6" spans="1:16" s="80" customFormat="1" ht="15" customHeight="1">
      <c r="A6" s="72" t="s">
        <v>1228</v>
      </c>
      <c r="B6" s="81" t="s">
        <v>1227</v>
      </c>
      <c r="C6" s="82" t="s">
        <v>1064</v>
      </c>
      <c r="D6" s="83" t="s">
        <v>1065</v>
      </c>
      <c r="E6" s="82" t="s">
        <v>1234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1235</v>
      </c>
      <c r="M6" s="86" t="s">
        <v>710</v>
      </c>
      <c r="N6" s="87" t="s">
        <v>1059</v>
      </c>
      <c r="O6" s="201" t="s">
        <v>1102</v>
      </c>
      <c r="P6" s="147" t="s">
        <v>1236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Solicitado MC1 às 08h41 para varrição no km169+500 em ZUC173 / Autorizado na VIA às 10h0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Oportunidade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>
        <f>IF(SP_NORTE!B66="","*",SP_NORTE!B66)</f>
        <v>45994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>
        <f>IF(SP_NORTE!B67="","*",SP_NORTE!B67)</f>
        <v>45994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V95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>
        <f>IF(SP_NORTE!B68="","*",SP_NORTE!B68)</f>
        <v>45994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W99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W92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Extra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V88</v>
      </c>
      <c r="F70" s="89" t="str">
        <f>IF(SP_NORTE!H73="","*",SP_NORTE!H73)</f>
        <v>ZRO</v>
      </c>
      <c r="G70" s="89" t="str">
        <f>IF(SP_NORTE!M73="","*",SP_NORTE!M73)</f>
        <v>ZRX</v>
      </c>
      <c r="H70" s="127">
        <f>IF(SP_NORTE!K73="","*",SP_NORTE!K73)</f>
        <v>132</v>
      </c>
      <c r="I70" s="124">
        <f>IF(SP_NORTE!O73="","*",SP_NORTE!O73)</f>
        <v>0.29166666666666669</v>
      </c>
      <c r="J70" s="124">
        <f>IF(SP_NORTE!P73="","*",SP_NORTE!P73)</f>
        <v>4.1666666666666664E-2</v>
      </c>
      <c r="K70" s="89" t="str">
        <f>IF(SP_NORTE!AK73="","*",SP_NORTE!AK73)</f>
        <v>ZRO</v>
      </c>
      <c r="L70" s="89" t="str">
        <f>IF(SP_NORTE!AM73="","*",SP_NORTE!AM73)</f>
        <v>ZRX</v>
      </c>
      <c r="M70" s="89">
        <f>IF(SP_NORTE!AP73="","*",SP_NORTE!AP73)</f>
        <v>132</v>
      </c>
      <c r="N70" s="89" t="str">
        <f>IF(SP_NORTE!AM73="","*",SP_NORTE!AM73)</f>
        <v>ZRX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Extra</v>
      </c>
      <c r="C71" s="89" t="str">
        <f>IF(SP_NORTE!S74="","*",SP_NORTE!S74)</f>
        <v>SP NORTE</v>
      </c>
      <c r="D71" s="89" t="str">
        <f>IF(SP_NORTE!T74="","*",SP_NORTE!T74)</f>
        <v>ZBV-ZTI</v>
      </c>
      <c r="E71" s="89" t="str">
        <f>IF(SP_NORTE!D74="","*",SP_NORTE!D74)</f>
        <v>V83</v>
      </c>
      <c r="F71" s="89" t="str">
        <f>IF(SP_NORTE!H74="","*",SP_NORTE!H74)</f>
        <v>ZRO</v>
      </c>
      <c r="G71" s="89" t="str">
        <f>IF(SP_NORTE!M74="","*",SP_NORTE!M74)</f>
        <v>ZRX</v>
      </c>
      <c r="H71" s="127">
        <f>IF(SP_NORTE!K74="","*",SP_NORTE!K74)</f>
        <v>132</v>
      </c>
      <c r="I71" s="124">
        <f>IF(SP_NORTE!O74="","*",SP_NORTE!O74)</f>
        <v>0.29166666666666669</v>
      </c>
      <c r="J71" s="124">
        <f>IF(SP_NORTE!P74="","*",SP_NORTE!P74)</f>
        <v>4.1666666666666664E-2</v>
      </c>
      <c r="K71" s="89" t="str">
        <f>IF(SP_NORTE!AK74="","*",SP_NORTE!AK74)</f>
        <v>ZRO</v>
      </c>
      <c r="L71" s="89" t="str">
        <f>IF(SP_NORTE!AM74="","*",SP_NORTE!AM74)</f>
        <v>ZRX</v>
      </c>
      <c r="M71" s="89">
        <f>IF(SP_NORTE!AP74="","*",SP_NORTE!AP74)</f>
        <v>132</v>
      </c>
      <c r="N71" s="89" t="str">
        <f>IF(SP_NORTE!AM74="","*",SP_NORTE!AM74)</f>
        <v>ZRX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>
        <f>IF(SP_NORTE!B75="","*",SP_NORTE!B75)</f>
        <v>45994</v>
      </c>
      <c r="B72" s="89" t="str">
        <f>IF(SP_NORTE!X75="","*",SP_NORTE!X75)</f>
        <v>Oportunidade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W58</v>
      </c>
      <c r="F72" s="89" t="str">
        <f>IF(SP_NORTE!H75="","*",SP_NORTE!H75)</f>
        <v>106109</v>
      </c>
      <c r="G72" s="89" t="str">
        <f>IF(SP_NORTE!M75="","*",SP_NORTE!M75)</f>
        <v>ZLI-ZCD</v>
      </c>
      <c r="H72" s="127">
        <f>IF(SP_NORTE!K75="","*",SP_NORTE!K75)</f>
        <v>107</v>
      </c>
      <c r="I72" s="124">
        <f>IF(SP_NORTE!O75="","*",SP_NORTE!O75)</f>
        <v>0.5</v>
      </c>
      <c r="J72" s="124">
        <f>IF(SP_NORTE!P75="","*",SP_NORTE!P75)</f>
        <v>6.25E-2</v>
      </c>
      <c r="K72" s="89" t="str">
        <f>IF(SP_NORTE!AK75="","*",SP_NORTE!AK75)</f>
        <v>106109</v>
      </c>
      <c r="L72" s="89" t="str">
        <f>IF(SP_NORTE!AM75="","*",SP_NORTE!AM75)</f>
        <v>ZLI-ZCD</v>
      </c>
      <c r="M72" s="89">
        <f>IF(SP_NORTE!AP75="","*",SP_NORTE!AP75)</f>
        <v>107</v>
      </c>
      <c r="N72" s="89" t="str">
        <f>IF(SP_NORTE!AM75="","*",SP_NORTE!AM75)</f>
        <v>ZLI-ZCD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>
        <f>IF(SP_NORTE!B76="","*",SP_NORTE!B76)</f>
        <v>45994</v>
      </c>
      <c r="B73" s="89" t="str">
        <f>IF(SP_NORTE!X76="","*",SP_NORTE!X76)</f>
        <v>Contrato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KLECIO (TP-699)</v>
      </c>
      <c r="F73" s="89" t="str">
        <f>IF(SP_NORTE!H76="","*",SP_NORTE!H76)</f>
        <v>ZLI1062</v>
      </c>
      <c r="G73" s="89" t="str">
        <f>IF(SP_NORTE!M76="","*",SP_NORTE!M76)</f>
        <v>ZLI</v>
      </c>
      <c r="H73" s="127">
        <f>IF(SP_NORTE!K76="","*",SP_NORTE!K76)</f>
        <v>104.58</v>
      </c>
      <c r="I73" s="124">
        <f>IF(SP_NORTE!O76="","*",SP_NORTE!O76)</f>
        <v>0.375</v>
      </c>
      <c r="J73" s="124">
        <f>IF(SP_NORTE!P76="","*",SP_NORTE!P76)</f>
        <v>0.125</v>
      </c>
      <c r="K73" s="89" t="str">
        <f>IF(SP_NORTE!AK76="","*",SP_NORTE!AK76)</f>
        <v>ZLI1062</v>
      </c>
      <c r="L73" s="89" t="str">
        <f>IF(SP_NORTE!AM76="","*",SP_NORTE!AM76)</f>
        <v>ZLI</v>
      </c>
      <c r="M73" s="89">
        <f>IF(SP_NORTE!AP76="","*",SP_NORTE!AP76)</f>
        <v>104.58</v>
      </c>
      <c r="N73" s="89" t="str">
        <f>IF(SP_NORTE!AM76="","*",SP_NORTE!AM76)</f>
        <v>ZLI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W58</v>
      </c>
      <c r="F74" s="89" t="str">
        <f>IF(SP_NORTE!H77="","*",SP_NORTE!H77)</f>
        <v>106109</v>
      </c>
      <c r="G74" s="89" t="str">
        <f>IF(SP_NORTE!M77="","*",SP_NORTE!M77)</f>
        <v>ZAC-ZSW</v>
      </c>
      <c r="H74" s="127">
        <f>IF(SP_NORTE!K77="","*",SP_NORTE!K77)</f>
        <v>87</v>
      </c>
      <c r="I74" s="124">
        <f>IF(SP_NORTE!O77="","*",SP_NORTE!O77)</f>
        <v>0.375</v>
      </c>
      <c r="J74" s="124">
        <f>IF(SP_NORTE!P77="","*",SP_NORTE!P77)</f>
        <v>4.1666666666666664E-2</v>
      </c>
      <c r="K74" s="89" t="str">
        <f>IF(SP_NORTE!AK77="","*",SP_NORTE!AK77)</f>
        <v>106109</v>
      </c>
      <c r="L74" s="89" t="str">
        <f>IF(SP_NORTE!AM77="","*",SP_NORTE!AM77)</f>
        <v>ZAC-ZSW</v>
      </c>
      <c r="M74" s="89">
        <f>IF(SP_NORTE!AP77="","*",SP_NORTE!AP77)</f>
        <v>87</v>
      </c>
      <c r="N74" s="89" t="str">
        <f>IF(SP_NORTE!AM77="","*",SP_NORTE!AM77)</f>
        <v>ZAC-ZSW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1237</v>
      </c>
      <c r="C2" s="132" t="s">
        <v>1049</v>
      </c>
      <c r="D2" s="82" t="s">
        <v>1051</v>
      </c>
      <c r="E2" s="82" t="s">
        <v>1238</v>
      </c>
      <c r="F2" s="110" t="s">
        <v>1239</v>
      </c>
      <c r="G2" s="82" t="s">
        <v>1240</v>
      </c>
      <c r="H2" s="82" t="s">
        <v>1241</v>
      </c>
      <c r="I2" s="82" t="s">
        <v>1242</v>
      </c>
      <c r="J2" s="82" t="s">
        <v>1243</v>
      </c>
      <c r="K2" s="84" t="s">
        <v>1244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>
        <f>IF(SP_NORTE!B66="","*",SP_NORTE!B66)</f>
        <v>45994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>
        <f>IF(SP_NORTE!B67="","*",SP_NORTE!B67)</f>
        <v>45994</v>
      </c>
      <c r="D60" s="105" t="str">
        <f>IF(SP_NORTE!D67="","*",SP_NORTE!D67)</f>
        <v>V95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>
        <f>IF(SP_NORTE!B68="","*",SP_NORTE!B68)</f>
        <v>45994</v>
      </c>
      <c r="D61" s="105" t="str">
        <f>IF(SP_NORTE!D68="","*",SP_NORTE!D68)</f>
        <v>W99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V88</v>
      </c>
      <c r="E66" s="105" t="str">
        <f>IF(SP_NORTE!H73="","*",SP_NORTE!H73)</f>
        <v>ZRO</v>
      </c>
      <c r="F66" s="111" t="str">
        <f>IF(SP_NORTE!M73="","*",SP_NORTE!M73)</f>
        <v>ZRX</v>
      </c>
      <c r="G66" s="106" t="str">
        <f>IF(SP_NORTE!I73="","*",SP_NORTE!I73)</f>
        <v>ZRO</v>
      </c>
      <c r="H66" s="106" t="str">
        <f>IF(SP_NORTE!AB73="","*",SP_NORTE!AB73)</f>
        <v>FIXO</v>
      </c>
      <c r="I66" s="106" t="str">
        <f>IF(SP_NORTE!AC73="","*",SP_NORTE!AC73)</f>
        <v>-</v>
      </c>
      <c r="J66" s="107">
        <f>IF(SP_NORTE!AA73="","*",SP_NORTE!AA73)</f>
        <v>1</v>
      </c>
      <c r="K66" s="108">
        <f>IF(SP_NORTE!AD73="","*",SP_NORTE!AD73)</f>
        <v>0.29166666666666669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V83</v>
      </c>
      <c r="E67" s="105" t="str">
        <f>IF(SP_NORTE!H74="","*",SP_NORTE!H74)</f>
        <v>ZRO</v>
      </c>
      <c r="F67" s="111" t="str">
        <f>IF(SP_NORTE!M74="","*",SP_NORTE!M74)</f>
        <v>ZRX</v>
      </c>
      <c r="G67" s="106" t="str">
        <f>IF(SP_NORTE!I74="","*",SP_NORTE!I74)</f>
        <v>ZRO</v>
      </c>
      <c r="H67" s="106" t="str">
        <f>IF(SP_NORTE!AB74="","*",SP_NORTE!AB74)</f>
        <v>FIXO</v>
      </c>
      <c r="I67" s="106" t="str">
        <f>IF(SP_NORTE!AC74="","*",SP_NORTE!AC74)</f>
        <v>-</v>
      </c>
      <c r="J67" s="107">
        <f>IF(SP_NORTE!AA74="","*",SP_NORTE!AA74)</f>
        <v>1</v>
      </c>
      <c r="K67" s="108">
        <f>IF(SP_NORTE!AD74="","*",SP_NORTE!AD74)</f>
        <v>0.29166666666666669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W58</v>
      </c>
      <c r="E68" s="105" t="str">
        <f>IF(SP_NORTE!H75="","*",SP_NORTE!H75)</f>
        <v>106109</v>
      </c>
      <c r="F68" s="111" t="str">
        <f>IF(SP_NORTE!M75="","*",SP_NORTE!M75)</f>
        <v>ZLI-ZCD</v>
      </c>
      <c r="G68" s="106" t="str">
        <f>IF(SP_NORTE!I75="","*",SP_NORTE!I75)</f>
        <v>106109</v>
      </c>
      <c r="H68" s="106" t="str">
        <f>IF(SP_NORTE!AB75="","*",SP_NORTE!AB75)</f>
        <v>-</v>
      </c>
      <c r="I68" s="106" t="str">
        <f>IF(SP_NORTE!AC75="","*",SP_NORTE!AC75)</f>
        <v>-</v>
      </c>
      <c r="J68" s="107" t="str">
        <f>IF(SP_NORTE!AA75="","*",SP_NORTE!AA75)</f>
        <v>-</v>
      </c>
      <c r="K68" s="108" t="str">
        <f>IF(SP_NORTE!AD75="","*",SP_NORTE!AD75)</f>
        <v>-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KLECIO (TP-699)</v>
      </c>
      <c r="E69" s="105" t="str">
        <f>IF(SP_NORTE!H76="","*",SP_NORTE!H76)</f>
        <v>ZLI1062</v>
      </c>
      <c r="F69" s="111" t="str">
        <f>IF(SP_NORTE!M76="","*",SP_NORTE!M76)</f>
        <v>ZLI</v>
      </c>
      <c r="G69" s="106" t="str">
        <f>IF(SP_NORTE!I76="","*",SP_NORTE!I76)</f>
        <v>-</v>
      </c>
      <c r="H69" s="106" t="str">
        <f>IF(SP_NORTE!AB76="","*",SP_NORTE!AB76)</f>
        <v>-</v>
      </c>
      <c r="I69" s="106" t="str">
        <f>IF(SP_NORTE!AC76="","*",SP_NORTE!AC76)</f>
        <v>-</v>
      </c>
      <c r="J69" s="107" t="str">
        <f>IF(SP_NORTE!AA76="","*",SP_NORTE!AA76)</f>
        <v>-</v>
      </c>
      <c r="K69" s="108" t="str">
        <f>IF(SP_NORTE!AD76="","*",SP_NORTE!AD76)</f>
        <v>-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W58</v>
      </c>
      <c r="E70" s="105" t="str">
        <f>IF(SP_NORTE!H77="","*",SP_NORTE!H77)</f>
        <v>106109</v>
      </c>
      <c r="F70" s="111" t="str">
        <f>IF(SP_NORTE!M77="","*",SP_NORTE!M77)</f>
        <v>ZAC-ZSW</v>
      </c>
      <c r="G70" s="106" t="str">
        <f>IF(SP_NORTE!I77="","*",SP_NORTE!I77)</f>
        <v>106109</v>
      </c>
      <c r="H70" s="106" t="str">
        <f>IF(SP_NORTE!AB77="","*",SP_NORTE!AB77)</f>
        <v>FIXO</v>
      </c>
      <c r="I70" s="106" t="str">
        <f>IF(SP_NORTE!AC77="","*",SP_NORTE!AC77)</f>
        <v>AGD ACIONAMENTO PCM</v>
      </c>
      <c r="J70" s="107" t="str">
        <f>IF(SP_NORTE!AA77="","*",SP_NORTE!AA77)</f>
        <v>2 (Lucas+Francisco)</v>
      </c>
      <c r="K70" s="108">
        <f>IF(SP_NORTE!AD77="","*",SP_NORTE!AD77)</f>
        <v>0.375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2025-12-02T16:28:55Z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