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542" documentId="120_S{118792C3-22EF-5104-A093-F22BFE3913F3}" xr6:coauthVersionLast="47" xr6:coauthVersionMax="47" xr10:uidLastSave="{E8FE31DC-8781-4DF0-8BA0-89E09CF8B7E4}"/>
  <bookViews>
    <workbookView xWindow="-60" yWindow="-60" windowWidth="15480" windowHeight="11640" firstSheet="7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8" i="1" l="1" a="1"/>
  <c r="N598" i="1" s="1"/>
  <c r="M598" i="1" a="1"/>
  <c r="M598" i="1" s="1"/>
  <c r="N596" i="1" a="1"/>
  <c r="N596" i="1" s="1"/>
  <c r="M596" i="1" a="1"/>
  <c r="M596" i="1" s="1"/>
  <c r="M599" i="1" a="1"/>
  <c r="M599" i="1" s="1"/>
  <c r="M600" i="1" a="1"/>
  <c r="M600" i="1" s="1"/>
  <c r="N600" i="1" a="1"/>
  <c r="N600" i="1" s="1"/>
  <c r="M601" i="1" a="1"/>
  <c r="M601" i="1" s="1"/>
  <c r="N601" i="1" a="1"/>
  <c r="N601" i="1" s="1"/>
  <c r="M591" i="1" a="1"/>
  <c r="M591" i="1" s="1"/>
  <c r="N591" i="1" a="1"/>
  <c r="N591" i="1" s="1"/>
  <c r="M592" i="1" a="1"/>
  <c r="M592" i="1" s="1"/>
  <c r="N592" i="1" a="1"/>
  <c r="N592" i="1" s="1"/>
  <c r="M593" i="1" a="1"/>
  <c r="M593" i="1" s="1"/>
  <c r="N593" i="1" a="1"/>
  <c r="N593" i="1" s="1"/>
  <c r="M588" i="1" a="1"/>
  <c r="M588" i="1" s="1"/>
  <c r="N588" i="1" a="1"/>
  <c r="N588" i="1" s="1"/>
  <c r="M589" i="1" a="1"/>
  <c r="M589" i="1" s="1"/>
  <c r="M583" i="1" a="1"/>
  <c r="M583" i="1" s="1"/>
  <c r="N583" i="1" a="1"/>
  <c r="N583" i="1" s="1"/>
  <c r="M584" i="1" a="1"/>
  <c r="M584" i="1" s="1"/>
  <c r="N584" i="1" a="1"/>
  <c r="N584" i="1" s="1"/>
  <c r="M585" i="1" a="1"/>
  <c r="M585" i="1" s="1"/>
  <c r="N585" i="1" a="1"/>
  <c r="N585" i="1" s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N595" i="1" a="1"/>
  <c r="N595" i="1" s="1"/>
  <c r="M595" i="1" a="1"/>
  <c r="M595" i="1" s="1"/>
  <c r="N594" i="1" a="1"/>
  <c r="N594" i="1" s="1"/>
  <c r="M594" i="1" a="1"/>
  <c r="M594" i="1" s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R579" i="15" s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R580" i="15" s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R581" i="15" s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R584" i="15" s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K585" i="15"/>
  <c r="L585" i="15"/>
  <c r="R588" i="1"/>
  <c r="R585" i="15" s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K586" i="15"/>
  <c r="L586" i="15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K587" i="15"/>
  <c r="L587" i="15"/>
  <c r="R590" i="1"/>
  <c r="R587" i="15" s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K588" i="15"/>
  <c r="L588" i="15"/>
  <c r="R591" i="1"/>
  <c r="R588" i="15" s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K589" i="15"/>
  <c r="L589" i="15"/>
  <c r="R592" i="1"/>
  <c r="R589" i="15" s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K590" i="15"/>
  <c r="L590" i="15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R594" i="15" s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K595" i="15"/>
  <c r="L595" i="15"/>
  <c r="R598" i="1"/>
  <c r="R595" i="15" s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K596" i="15"/>
  <c r="L596" i="15"/>
  <c r="R599" i="1"/>
  <c r="R596" i="15" s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K597" i="15"/>
  <c r="L597" i="15"/>
  <c r="R600" i="1"/>
  <c r="R597" i="15" s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K598" i="15"/>
  <c r="L598" i="15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<sst xmlns="http://schemas.openxmlformats.org/spreadsheetml/2006/main" count="10758" uniqueCount="1858">
  <si>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</si>
  <si>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</si>
  <si>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</si>
  <si>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</si>
  <si>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</si>
  <si>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</si>
  <si>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</si>
  <si>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</si>
  <si>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</si>
  <si>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</si>
  <si>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</si>
  <si>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</si>
  <si>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</si>
  <si>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</si>
  <si>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</si>
  <si>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</si>
  <si>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</si>
  <si>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</si>
  <si>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</si>
  <si>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</si>
  <si>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</si>
  <si>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</si>
  <si>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</si>
  <si>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</si>
  <si>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</si>
  <si>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</si>
  <si>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</si>
  <si>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</si>
  <si>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</si>
  <si>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</si>
  <si>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</si>
  <si>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</si>
  <si>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</si>
  <si>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</si>
  <si>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</si>
  <si>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</si>
  <si>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</si>
  <si>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</si>
  <si>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</si>
  <si>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</si>
  <si>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</si>
  <si>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</si>
  <si>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</si>
  <si>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</si>
  <si>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</si>
  <si>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</si>
  <si>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</si>
  <si>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</si>
  <si>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</si>
  <si>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</si>
  <si>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</si>
  <si>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</si>
  <si>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</si>
  <si>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</si>
  <si>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</si>
  <si>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</si>
  <si>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</si>
  <si>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</si>
  <si>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</si>
  <si>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</si>
  <si>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</si>
  <si>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</si>
  <si>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</si>
  <si>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</si>
  <si>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</si>
  <si>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</si>
  <si>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</si>
  <si>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</si>
  <si>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</si>
  <si>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</si>
  <si>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</si>
  <si>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</si>
  <si>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</si>
  <si>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</si>
  <si>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</si>
  <si>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</si>
  <si>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</si>
  <si>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</si>
  <si>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</si>
  <si>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</si>
  <si>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</si>
  <si>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</si>
  <si>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</si>
  <si>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</si>
  <si>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</si>
  <si>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</si>
  <si>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</si>
  <si>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</si>
  <si>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</si>
  <si>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</si>
  <si>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</si>
  <si>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</si>
  <si>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</si>
  <si>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</si>
  <si>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</si>
  <si>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</si>
  <si>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</si>
  <si>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</si>
  <si>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</si>
  <si>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</si>
  <si>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</si>
  <si>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</si>
  <si>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</si>
  <si>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</si>
  <si>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</si>
  <si>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</si>
  <si>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</si>
  <si>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</si>
  <si>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</si>
  <si>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</si>
  <si>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</si>
  <si>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</si>
  <si>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</si>
  <si>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</si>
  <si>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</si>
  <si>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</si>
  <si>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</si>
  <si>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</si>
  <si>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</si>
  <si>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</si>
  <si>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</si>
  <si>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</si>
  <si>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</si>
  <si>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</si>
  <si>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</si>
  <si>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</si>
  <si>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</si>
  <si>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</si>
  <si>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</si>
  <si>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</si>
  <si>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</si>
  <si>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</si>
  <si>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</si>
  <si>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</si>
  <si>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</si>
  <si>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</si>
  <si>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</si>
  <si>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</si>
  <si>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</si>
  <si>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</si>
  <si>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</si>
  <si>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</si>
  <si>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</si>
  <si>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</si>
  <si>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</si>
  <si>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</si>
  <si>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</si>
  <si>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</si>
  <si>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</si>
  <si>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</si>
  <si>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</si>
  <si>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</si>
  <si>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</si>
  <si>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</si>
  <si>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</si>
  <si>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</si>
  <si>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</si>
  <si>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</si>
  <si>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</si>
  <si>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</si>
  <si>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</si>
  <si>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</si>
  <si>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</si>
  <si>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</si>
  <si>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</si>
  <si>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</si>
  <si>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</si>
  <si>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</si>
  <si>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</si>
  <si>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</si>
  <si>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</si>
  <si>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</si>
  <si>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</si>
  <si>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</si>
  <si>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</si>
  <si>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</si>
  <si>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</si>
  <si>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</si>
  <si>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</si>
  <si>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</si>
  <si>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</si>
  <si>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</si>
  <si>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</si>
  <si>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</si>
  <si>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</si>
  <si>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</si>
  <si>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</si>
  <si>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</si>
  <si>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</si>
  <si>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</si>
  <si>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</si>
  <si>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</si>
  <si>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</si>
  <si>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</si>
  <si>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</si>
  <si>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</si>
  <si>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</si>
  <si>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</si>
  <si>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</si>
  <si>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</si>
  <si>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</si>
  <si>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</si>
  <si>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</si>
  <si>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</si>
  <si>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</si>
  <si>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</si>
  <si>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</si>
  <si>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</si>
  <si>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</si>
  <si>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</si>
  <si>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</si>
  <si>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</si>
  <si>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</si>
  <si>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</si>
  <si>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</si>
  <si>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</si>
  <si>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</si>
  <si>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</si>
  <si>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</si>
  <si>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</si>
  <si>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</si>
  <si>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</si>
  <si>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</si>
  <si>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</si>
  <si>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</si>
  <si>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</si>
  <si>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</si>
  <si>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</si>
  <si>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</si>
  <si>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</si>
  <si>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</si>
  <si>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</si>
  <si>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</si>
  <si>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</si>
  <si>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</si>
  <si>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</si>
  <si>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</si>
  <si>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</si>
  <si>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</si>
  <si>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</si>
  <si>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</si>
  <si>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</si>
  <si>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</si>
  <si>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</si>
  <si>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</si>
  <si>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</si>
  <si>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</si>
  <si>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</si>
  <si>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</si>
  <si>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</si>
  <si>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</si>
  <si>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</si>
  <si>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</si>
  <si>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</si>
  <si>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</si>
  <si>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</si>
  <si>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</si>
  <si>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</si>
  <si>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</si>
  <si>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</si>
  <si>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</si>
  <si>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</si>
  <si>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</si>
  <si>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</si>
  <si>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</si>
  <si>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</si>
  <si>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</si>
  <si>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</si>
  <si>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</si>
  <si>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</si>
  <si>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</si>
  <si>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</si>
  <si>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</si>
  <si>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</si>
  <si>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</si>
  <si>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</si>
  <si>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</si>
  <si>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</si>
  <si>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</si>
  <si>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</si>
  <si>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</si>
  <si>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</si>
  <si>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</si>
  <si>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</si>
  <si>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</si>
  <si>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</si>
  <si>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</si>
  <si>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</si>
  <si>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</si>
  <si>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</si>
  <si>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</si>
  <si>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</si>
  <si>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</si>
  <si>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</si>
  <si>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</si>
  <si>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</si>
  <si>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</si>
  <si>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</si>
  <si>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</si>
  <si>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</si>
  <si>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</si>
  <si>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</si>
  <si>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</si>
  <si>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</si>
  <si>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</si>
  <si>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</si>
  <si>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</si>
  <si>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</si>
  <si>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</si>
  <si>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</si>
  <si>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</si>
  <si>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</si>
  <si>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</si>
  <si>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</si>
  <si>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</si>
  <si>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</si>
  <si>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</si>
  <si>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</si>
  <si>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</si>
  <si>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</si>
  <si>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</si>
  <si>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</si>
  <si>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</si>
  <si>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</si>
  <si>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</si>
  <si>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</si>
  <si>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</si>
  <si>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</si>
  <si>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</si>
  <si>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</si>
  <si>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</si>
  <si>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</si>
  <si>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</si>
  <si>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</si>
  <si>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</si>
  <si>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</si>
  <si>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</si>
  <si>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</si>
  <si>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</si>
  <si>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</si>
  <si>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</si>
  <si>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</si>
  <si>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</si>
  <si>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</si>
  <si>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</si>
  <si>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</si>
  <si>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</si>
  <si>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</si>
  <si>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</si>
  <si>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</si>
  <si>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</si>
  <si>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</si>
  <si>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</si>
  <si>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</si>
  <si>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</si>
  <si>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</si>
  <si>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</si>
  <si>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</si>
  <si>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</si>
  <si>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</si>
  <si>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</si>
  <si>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</si>
  <si>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</si>
  <si>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</si>
  <si>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</si>
  <si>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</si>
  <si>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</si>
  <si>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</si>
  <si>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</si>
  <si>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</si>
  <si>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</si>
  <si>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</si>
  <si>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</si>
  <si>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</si>
  <si>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</si>
  <si>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</si>
  <si>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</si>
  <si>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</si>
  <si>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</si>
  <si>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</si>
  <si>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</si>
  <si>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</si>
  <si>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</si>
  <si>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</si>
  <si>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</si>
  <si>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</si>
  <si>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</si>
  <si>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</si>
  <si>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</si>
  <si>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</si>
  <si>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</si>
  <si>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</si>
  <si>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</si>
  <si>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</si>
  <si>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</si>
  <si>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</si>
  <si>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</si>
  <si>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</si>
  <si>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</si>
  <si>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</si>
  <si>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</si>
  <si>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</si>
  <si>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</si>
  <si>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</si>
  <si>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</si>
  <si>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</si>
  <si>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</si>
  <si>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</si>
  <si>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</si>
  <si>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</si>
  <si>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</si>
  <si>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</si>
  <si>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</si>
  <si>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</si>
  <si>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</si>
  <si>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</si>
  <si>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</si>
  <si>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</si>
  <si>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</si>
  <si>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</si>
  <si>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</si>
  <si>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</si>
  <si>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</si>
  <si>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</si>
  <si>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</si>
  <si>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</si>
  <si>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</si>
  <si>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</si>
  <si>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</si>
  <si>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</si>
  <si>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</si>
  <si>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</si>
  <si>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</si>
  <si>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</si>
  <si>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</si>
  <si>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</si>
  <si>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</si>
  <si>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</si>
  <si>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</si>
  <si>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</si>
  <si>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</si>
  <si>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</si>
  <si>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</si>
  <si>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</si>
  <si>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</si>
  <si>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</si>
  <si>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</si>
  <si>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</si>
  <si>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</si>
  <si>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</si>
  <si>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</si>
  <si>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</si>
  <si>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</si>
  <si>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</si>
  <si>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</si>
  <si>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</si>
  <si>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</si>
  <si>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</si>
  <si>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</si>
  <si>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</si>
  <si>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</si>
  <si>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</si>
  <si>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</si>
  <si>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</si>
  <si>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</si>
  <si>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</si>
  <si>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</si>
  <si>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</si>
  <si>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</si>
  <si>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</si>
  <si>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</si>
  <si>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</si>
  <si>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</si>
  <si>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</si>
  <si>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</si>
  <si>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</si>
  <si>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</si>
  <si>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</si>
  <si>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</si>
  <si>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</si>
  <si>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</si>
  <si>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</si>
  <si>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</si>
  <si>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</si>
  <si>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</si>
  <si>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</si>
  <si>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</si>
  <si>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</si>
  <si>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</si>
  <si>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</si>
  <si>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</si>
  <si>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</si>
  <si>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</si>
  <si>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</si>
  <si>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</si>
  <si>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</si>
  <si>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</si>
  <si>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</si>
  <si>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</si>
  <si>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</si>
  <si>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</si>
  <si>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</si>
  <si>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</si>
  <si>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</si>
  <si>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</si>
  <si>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</si>
  <si>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</si>
  <si>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</si>
  <si>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</si>
  <si>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</si>
  <si>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</si>
  <si>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</si>
  <si>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</si>
  <si>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</si>
  <si>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</si>
  <si>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</si>
  <si>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</si>
  <si>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</si>
  <si>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</si>
  <si>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</si>
  <si>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</si>
  <si>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</si>
  <si>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</si>
  <si>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</si>
  <si>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</si>
  <si>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</si>
  <si>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</si>
  <si>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</si>
  <si>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</si>
  <si>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</si>
  <si>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</si>
  <si>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</si>
  <si>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</si>
  <si>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</si>
  <si>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</si>
  <si>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</si>
  <si>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</si>
  <si>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</si>
  <si>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</si>
  <si>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</si>
  <si>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</si>
  <si>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</si>
  <si>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</si>
  <si>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</si>
  <si>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</si>
  <si>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</si>
  <si>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</si>
  <si>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</si>
  <si>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</si>
  <si>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</si>
  <si>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</si>
  <si>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</si>
  <si>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</si>
  <si>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</si>
  <si>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</si>
  <si>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</si>
  <si>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</si>
  <si>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</si>
  <si>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</si>
  <si>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</si>
  <si>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</si>
  <si>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</si>
  <si>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</si>
  <si>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</si>
  <si>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</si>
  <si>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</si>
  <si>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</si>
  <si>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</si>
  <si>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</si>
  <si>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</si>
  <si>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</si>
  <si>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</si>
  <si>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</si>
  <si>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</si>
  <si>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</si>
  <si>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</si>
  <si>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</si>
  <si>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</si>
  <si>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</si>
  <si>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</si>
  <si>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</si>
  <si>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</si>
  <si>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</si>
  <si>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</si>
  <si>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</si>
  <si>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</si>
  <si>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</si>
  <si>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</si>
  <si>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</si>
  <si>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</si>
  <si>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</si>
  <si>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</si>
  <si>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</si>
  <si>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</si>
  <si>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</si>
  <si>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</si>
  <si>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</si>
  <si>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</si>
  <si>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</si>
  <si>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</si>
  <si>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</si>
  <si>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</si>
  <si>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</si>
  <si>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</si>
  <si>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</si>
  <si>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</si>
  <si>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</si>
  <si>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</si>
  <si>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</si>
  <si>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</si>
  <si>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</si>
  <si>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</si>
  <si>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</si>
  <si>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</si>
  <si>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</si>
  <si>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</si>
  <si>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</si>
  <si>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</si>
  <si>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</si>
  <si>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</si>
  <si>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</si>
  <si>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</si>
  <si>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</si>
  <si>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</si>
  <si>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</si>
  <si>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</si>
  <si>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</si>
  <si>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</si>
  <si>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</si>
  <si>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</si>
  <si>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</si>
  <si>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</si>
  <si>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</si>
  <si>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</si>
  <si>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</si>
  <si>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</si>
  <si>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</si>
  <si>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</si>
  <si>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</si>
  <si>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</si>
  <si>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</si>
  <si>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</si>
  <si>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</si>
  <si>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</si>
  <si>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</si>
  <si>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</si>
  <si>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</si>
  <si>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</si>
  <si>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</si>
  <si>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</si>
  <si>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</si>
  <si>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</si>
  <si>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</si>
  <si>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</si>
  <si>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</si>
  <si>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</si>
  <si>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</si>
  <si>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</si>
  <si>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</si>
  <si>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</si>
  <si>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</si>
  <si>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</si>
  <si>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</si>
  <si>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</si>
  <si>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</si>
  <si>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</si>
  <si>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</si>
  <si>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</si>
  <si>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</si>
  <si>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</si>
  <si>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</si>
  <si>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</si>
  <si>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</si>
  <si>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</si>
  <si>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</si>
  <si>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</si>
  <si>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</si>
  <si>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</si>
  <si>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</si>
  <si>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</si>
  <si>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</si>
  <si>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</si>
  <si>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</si>
  <si>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</si>
  <si>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</si>
  <si>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</si>
  <si>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</si>
  <si>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</si>
  <si>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</si>
  <si>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</si>
  <si>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</si>
  <si>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</si>
  <si>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</si>
  <si>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</si>
  <si>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</si>
  <si>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</si>
  <si>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</si>
  <si>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</si>
  <si>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</si>
  <si>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</si>
  <si>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</si>
  <si>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</si>
  <si>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</si>
  <si>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</si>
  <si>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</si>
  <si>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</si>
  <si>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</si>
  <si>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</si>
  <si>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</si>
  <si>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</si>
  <si>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</si>
  <si>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</si>
  <si>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</si>
  <si>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</si>
  <si>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</si>
  <si>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</si>
  <si>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</si>
  <si>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</si>
  <si>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</si>
  <si>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</si>
  <si>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</si>
  <si>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</si>
  <si>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</si>
  <si>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</si>
  <si>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</si>
  <si>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</si>
  <si>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</si>
  <si>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</si>
  <si>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</si>
  <si>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</si>
  <si>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</si>
  <si>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</si>
  <si>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</si>
  <si>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</si>
  <si>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</si>
  <si>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</si>
  <si>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</si>
  <si>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</si>
  <si>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</si>
  <si>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</si>
  <si>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</si>
  <si>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</si>
  <si>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</si>
  <si>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</si>
  <si>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</si>
  <si>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</si>
  <si>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</si>
  <si>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</si>
  <si>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</si>
  <si>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</si>
  <si>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</si>
  <si>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</si>
  <si>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</si>
  <si>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</si>
  <si>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</si>
  <si>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</si>
  <si>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</si>
  <si>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</si>
  <si>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</si>
  <si>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</si>
  <si>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</si>
  <si>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</si>
  <si>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</si>
  <si>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</si>
  <si>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</si>
  <si>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</si>
  <si>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</si>
  <si>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</si>
  <si>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</si>
  <si>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</si>
  <si>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</si>
  <si>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</si>
  <si>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</si>
  <si>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</si>
  <si>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</si>
  <si>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</si>
  <si>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</si>
  <si>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</si>
  <si>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</si>
  <si>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</si>
  <si>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</si>
  <si>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</si>
  <si>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</si>
  <si>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</si>
  <si>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</si>
  <si>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</si>
  <si>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</si>
  <si>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</si>
  <si>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</si>
  <si>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</si>
  <si>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</si>
  <si>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</si>
  <si>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</si>
  <si>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</si>
  <si>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</si>
  <si>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</si>
  <si>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</si>
  <si>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</si>
  <si>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</si>
  <si>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</si>
  <si>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</si>
  <si>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</si>
  <si>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</si>
  <si>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</si>
  <si>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</si>
  <si>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</si>
  <si>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</si>
  <si>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</si>
  <si>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</si>
  <si>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</si>
  <si>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</si>
  <si>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</si>
  <si>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</si>
  <si>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</si>
  <si>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</si>
  <si>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</si>
  <si>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</si>
  <si>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</si>
  <si>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</si>
  <si>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</si>
  <si>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</si>
  <si>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</si>
  <si>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</si>
  <si>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</si>
  <si>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</si>
  <si>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</si>
  <si>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</si>
  <si>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</si>
  <si>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</si>
  <si>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</si>
  <si>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</si>
  <si>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</si>
  <si>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</si>
  <si>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</si>
  <si>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</si>
  <si>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</si>
  <si>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</si>
  <si>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</si>
  <si>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</si>
  <si>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</si>
  <si>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</si>
  <si>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</si>
  <si>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</si>
  <si>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</si>
  <si>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</si>
  <si>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</si>
  <si>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</si>
  <si>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</si>
  <si>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</si>
  <si>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</si>
  <si>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</si>
  <si>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</si>
  <si>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</si>
  <si>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</si>
  <si>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</si>
  <si>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</si>
  <si>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</si>
  <si>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</si>
  <si>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</si>
  <si>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</si>
  <si>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</si>
  <si>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</si>
  <si>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</si>
  <si>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</si>
  <si>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</si>
  <si>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</si>
  <si>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</si>
  <si>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</si>
  <si>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</si>
  <si>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</si>
  <si>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</si>
  <si>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</si>
  <si>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</si>
  <si>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</si>
  <si>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</si>
  <si>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</si>
  <si>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</si>
  <si>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</si>
  <si>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</si>
  <si>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</si>
  <si>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</si>
  <si>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</si>
  <si>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</si>
  <si>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</si>
  <si>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</si>
  <si>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</si>
  <si>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</si>
  <si>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</si>
  <si>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</si>
  <si>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</si>
  <si>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</si>
  <si>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</si>
  <si>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</si>
  <si>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</si>
  <si>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</si>
  <si>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</si>
  <si>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</si>
  <si>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</si>
  <si>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</si>
  <si>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</si>
  <si>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</si>
  <si>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</si>
  <si>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</si>
  <si>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</si>
  <si>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</si>
  <si>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</si>
  <si>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</si>
  <si>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</si>
  <si>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</si>
  <si>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</si>
  <si>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</si>
  <si>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</si>
  <si>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</si>
  <si>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</si>
  <si>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</si>
  <si>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</si>
  <si>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</si>
  <si>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</si>
  <si>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</si>
  <si>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</si>
  <si>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</si>
  <si>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</si>
  <si>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</si>
  <si>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</si>
  <si>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</si>
  <si>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</si>
  <si>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</si>
  <si>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</si>
  <si>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</si>
  <si>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</si>
  <si>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</si>
  <si>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</si>
  <si>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</si>
  <si>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</si>
  <si>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</si>
  <si>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</si>
  <si>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</si>
  <si>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</si>
  <si>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</si>
  <si>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</si>
  <si>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</si>
  <si>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</si>
  <si>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</si>
  <si>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</si>
  <si>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</si>
  <si>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</si>
  <si>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</si>
  <si>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</si>
  <si>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</si>
  <si>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</si>
  <si>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</si>
  <si>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</si>
  <si>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</si>
  <si>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</si>
  <si>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</si>
  <si>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</si>
  <si>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</si>
  <si>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</si>
  <si>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</si>
  <si>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</si>
  <si>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</si>
  <si>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</si>
  <si>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</si>
  <si>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</si>
  <si>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</si>
  <si>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</si>
  <si>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</si>
  <si>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</si>
  <si>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</si>
  <si>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</si>
  <si>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</si>
  <si>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</si>
  <si>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</si>
  <si>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</si>
  <si>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</si>
  <si>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</si>
  <si>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</si>
  <si>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</si>
  <si>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</si>
  <si>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</si>
  <si>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</si>
  <si>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</si>
  <si>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</si>
  <si>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</si>
  <si>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</si>
  <si>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</si>
  <si>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</si>
  <si>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</si>
  <si>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</si>
  <si>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</si>
  <si>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</si>
  <si>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</si>
  <si>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</si>
  <si>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</si>
  <si>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</si>
  <si>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</si>
  <si>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</si>
  <si>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</si>
  <si>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</si>
  <si>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</si>
  <si>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</si>
  <si>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</si>
  <si>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</si>
  <si>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</si>
  <si>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</si>
  <si>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</si>
  <si>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</si>
  <si>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</si>
  <si>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</si>
  <si>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</si>
  <si>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</si>
  <si>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</si>
  <si>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</si>
  <si>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</si>
  <si>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</si>
  <si>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</si>
  <si>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</si>
  <si>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</si>
  <si>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</si>
  <si>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</si>
  <si>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</si>
  <si>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</si>
  <si>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</si>
  <si>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</si>
  <si>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</si>
  <si>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</si>
  <si>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</si>
  <si>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</si>
  <si>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</si>
  <si>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</si>
  <si>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</si>
  <si>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</si>
  <si>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</si>
  <si>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</si>
  <si>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</si>
  <si>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</si>
  <si>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</si>
  <si>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</si>
  <si>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</si>
  <si>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</si>
  <si>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</si>
  <si>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</si>
  <si>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</si>
  <si>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</si>
  <si>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</si>
  <si>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</si>
  <si>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</si>
  <si>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</si>
  <si>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</si>
  <si>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</si>
  <si>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</si>
  <si>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</si>
  <si>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</si>
  <si>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</si>
  <si>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</si>
  <si>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</si>
  <si>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</si>
  <si>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</si>
  <si>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</si>
  <si>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</si>
  <si>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</si>
  <si>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</si>
  <si>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</si>
  <si>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</si>
  <si>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</si>
  <si>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</si>
  <si>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</si>
  <si>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</si>
  <si>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</si>
  <si>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</si>
  <si>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</si>
  <si>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</si>
  <si>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</si>
  <si>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</si>
  <si>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</si>
  <si>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</si>
  <si>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</si>
  <si>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</si>
  <si>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</si>
  <si>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</si>
  <si>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</si>
  <si>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</si>
  <si>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</si>
  <si>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</si>
  <si>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</si>
  <si>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</si>
  <si>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</si>
  <si>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</si>
  <si>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</si>
  <si>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</si>
  <si>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</si>
  <si>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</si>
  <si>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</si>
  <si>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</si>
  <si>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</si>
  <si>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</si>
  <si>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</si>
  <si>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</si>
  <si>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</si>
  <si>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</si>
  <si>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</si>
  <si>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</si>
  <si>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</si>
  <si>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</si>
  <si>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</si>
  <si>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</si>
  <si>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</si>
  <si>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</si>
  <si>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</si>
  <si>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</si>
  <si>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</si>
  <si>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</si>
  <si>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</si>
  <si>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</si>
  <si>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</si>
  <si>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</si>
  <si>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</si>
  <si>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</si>
  <si>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</si>
  <si>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</si>
  <si>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</si>
  <si>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</si>
  <si>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</si>
  <si>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</si>
  <si>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</si>
  <si>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</si>
  <si>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</si>
  <si>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</si>
  <si>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</si>
  <si>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</si>
  <si>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</si>
  <si>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</si>
  <si>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</si>
  <si>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</si>
  <si>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</si>
  <si>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</si>
  <si>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</si>
  <si>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</si>
  <si>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</si>
  <si>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</si>
  <si>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</si>
  <si>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</si>
  <si>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</si>
  <si>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</si>
  <si>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</si>
  <si>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</si>
  <si>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</si>
  <si>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</si>
  <si>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</si>
  <si>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</si>
  <si>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</si>
  <si>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</si>
  <si>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</si>
  <si>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</si>
  <si>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</si>
  <si>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</si>
  <si>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</si>
  <si>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</si>
  <si>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</si>
  <si>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</si>
  <si>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</si>
  <si>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</si>
  <si>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</si>
  <si>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</si>
  <si>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</si>
  <si>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</si>
  <si>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</si>
  <si>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</si>
  <si>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</si>
  <si>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</si>
  <si>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</si>
  <si>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</si>
  <si>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</si>
  <si>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</si>
  <si>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</si>
  <si>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</si>
  <si>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</si>
  <si>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</si>
  <si>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</si>
  <si>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</si>
  <si>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</si>
  <si>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</si>
  <si>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</si>
  <si>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</si>
  <si>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</si>
  <si>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</si>
  <si>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</si>
  <si>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</si>
  <si>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</si>
  <si>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</si>
  <si>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</si>
  <si>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</si>
  <si>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</si>
  <si>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</si>
  <si>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</si>
  <si>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</si>
  <si>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</si>
  <si>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</si>
  <si>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</si>
  <si>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</si>
  <si>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</si>
  <si>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</si>
  <si>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</si>
  <si>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</si>
  <si>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</si>
  <si>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</si>
  <si>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</si>
  <si>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</si>
  <si>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</si>
  <si>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</si>
  <si>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</si>
  <si>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</si>
  <si>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</si>
  <si>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</si>
  <si>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</si>
  <si>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</si>
  <si>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</si>
  <si>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</si>
  <si>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</si>
  <si>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</si>
  <si>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</si>
  <si>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</si>
  <si>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</si>
  <si>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</si>
  <si>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</si>
  <si>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</si>
  <si>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</si>
  <si>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</si>
  <si>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</si>
  <si>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</si>
  <si>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</si>
  <si>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</si>
  <si>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</si>
  <si>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</si>
  <si>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</si>
  <si>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</si>
  <si>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</si>
  <si>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</si>
  <si>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</si>
  <si>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</si>
  <si>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</si>
  <si>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</si>
  <si>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</si>
  <si>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</si>
  <si>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</si>
  <si>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</si>
  <si>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</si>
  <si>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</si>
  <si>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</si>
  <si>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</si>
  <si>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</si>
  <si>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</si>
  <si>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</si>
  <si>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</si>
  <si>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</si>
  <si>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</si>
  <si>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</si>
  <si>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</si>
  <si>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</si>
  <si>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</si>
  <si>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</si>
  <si>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</si>
  <si>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</si>
  <si>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</si>
  <si>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</si>
  <si>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</si>
  <si>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</si>
  <si>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</si>
  <si>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</si>
  <si>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</si>
  <si>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</si>
  <si>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</si>
  <si>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</si>
  <si>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</si>
  <si>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</si>
  <si>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</si>
  <si>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</si>
  <si>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</si>
  <si>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</si>
  <si>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</si>
  <si>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</si>
  <si>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</si>
  <si>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</si>
  <si>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</si>
  <si>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</si>
  <si>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</si>
  <si>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</si>
  <si>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</si>
  <si>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</si>
  <si>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</si>
  <si>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</si>
  <si>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</si>
  <si>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</si>
  <si>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</si>
  <si>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</si>
  <si>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</si>
  <si>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</si>
  <si>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</si>
  <si>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</si>
  <si>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</si>
  <si>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</si>
  <si>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</si>
  <si>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</si>
  <si>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</si>
  <si>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</si>
  <si>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</si>
  <si>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</si>
  <si>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</si>
  <si>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</si>
  <si>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</si>
  <si>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</si>
  <si>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</si>
  <si>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</si>
  <si>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</si>
  <si>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</si>
  <si>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</si>
  <si>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</si>
  <si>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</si>
  <si>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</si>
  <si>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</si>
  <si>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</si>
  <si>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</si>
  <si>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</si>
  <si>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</si>
  <si>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</si>
  <si>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</si>
  <si>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</si>
  <si>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</si>
  <si>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</si>
  <si>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</si>
  <si>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</si>
  <si>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</si>
  <si>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</si>
  <si>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</si>
  <si>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</si>
  <si>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</si>
  <si>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</si>
  <si>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</si>
  <si>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</si>
  <si>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</si>
  <si>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</si>
  <si>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</si>
  <si>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</si>
  <si>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</si>
  <si>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</si>
  <si>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</si>
  <si>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</si>
  <si>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</si>
  <si>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</si>
  <si>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</si>
  <si>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</si>
  <si>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</si>
  <si>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</si>
  <si>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</si>
  <si>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</si>
  <si>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</si>
  <si>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</si>
  <si>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</si>
  <si>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</si>
  <si>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</si>
  <si>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</si>
  <si>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</si>
  <si>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</si>
  <si>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</si>
  <si>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</si>
  <si>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</si>
  <si>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</si>
  <si>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</si>
  <si>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</si>
  <si>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</si>
  <si>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</si>
  <si>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</si>
  <si>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</si>
  <si>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</si>
  <si>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</si>
  <si>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</si>
  <si>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</si>
  <si>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</si>
  <si>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</si>
  <si>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</si>
  <si>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</si>
  <si>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</si>
  <si>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</si>
  <si>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</si>
  <si>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</si>
  <si>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</si>
  <si>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</si>
  <si>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</si>
  <si>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</si>
  <si>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</si>
  <si>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</si>
  <si>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</si>
  <si>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</si>
  <si>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</si>
  <si>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</si>
  <si>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</si>
  <si>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</si>
  <si>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</si>
  <si>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</si>
  <si>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</si>
  <si>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</si>
  <si>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</si>
  <si>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</si>
  <si>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</si>
  <si>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</si>
  <si>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</si>
  <si>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</si>
  <si>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</si>
  <si>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</si>
  <si>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</si>
  <si>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</si>
  <si>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</si>
  <si>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</si>
  <si>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</si>
  <si>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</si>
  <si>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</si>
  <si>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</si>
  <si>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</si>
  <si>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</si>
  <si>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</si>
  <si>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</si>
  <si>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</si>
  <si>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</si>
  <si>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</si>
  <si>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</si>
  <si>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</si>
  <si>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</si>
  <si>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</si>
  <si>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</si>
  <si>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</si>
  <si>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</si>
  <si>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</si>
  <si>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</si>
  <si>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</si>
  <si>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</si>
  <si>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</si>
  <si>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</si>
  <si>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</si>
  <si>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</si>
  <si>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</si>
  <si>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</si>
  <si>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</si>
  <si>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</si>
  <si>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</si>
  <si>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</si>
  <si>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</si>
  <si>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</si>
  <si>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</si>
  <si>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</si>
  <si>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</si>
  <si>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</si>
  <si>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</si>
  <si>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</si>
  <si>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</si>
  <si>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</si>
  <si>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</si>
  <si>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</si>
  <si>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</si>
  <si>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</si>
  <si>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</si>
  <si>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</si>
  <si>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</si>
  <si>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</si>
  <si>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</si>
  <si>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</si>
  <si>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</si>
  <si>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</si>
  <si>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</si>
  <si>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</si>
  <si>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</si>
  <si>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</si>
  <si>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</si>
  <si>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</si>
  <si>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</si>
  <si>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</si>
  <si>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</si>
  <si>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</si>
  <si>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</si>
  <si>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</si>
  <si>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</si>
  <si>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</si>
  <si>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</si>
  <si>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</si>
  <si>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</si>
  <si>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</si>
  <si>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</si>
  <si>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</si>
  <si>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</si>
  <si>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</si>
  <si>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</si>
  <si>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</si>
  <si>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</si>
  <si>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</si>
  <si>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</si>
  <si>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</si>
  <si>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</si>
  <si>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</si>
  <si>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</si>
  <si>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</si>
  <si>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</si>
  <si>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</si>
  <si>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</si>
  <si>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</si>
  <si>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</si>
  <si>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</si>
  <si>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</si>
  <si>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</si>
  <si>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</si>
  <si>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</si>
  <si>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</si>
  <si>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</si>
  <si>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</si>
  <si>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</si>
  <si>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</si>
  <si>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</si>
  <si>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</si>
  <si>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</si>
  <si>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</si>
  <si>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</si>
  <si>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</si>
  <si>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</si>
  <si>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</si>
  <si>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</si>
  <si>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</si>
  <si>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</si>
  <si>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</si>
  <si>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</si>
  <si>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</si>
  <si>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</si>
  <si>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</si>
  <si>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</si>
  <si>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</si>
  <si>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</si>
  <si>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</si>
  <si>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</si>
  <si>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</si>
  <si>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</si>
  <si>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</si>
  <si>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</si>
  <si>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</si>
  <si>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</si>
  <si>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</si>
  <si>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</si>
  <si>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</si>
  <si>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</si>
  <si>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</si>
  <si>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</si>
  <si>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</si>
  <si>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</si>
  <si>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</si>
  <si>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</si>
  <si>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</si>
  <si>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</si>
  <si>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</si>
  <si>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</si>
  <si>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</si>
  <si>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</si>
  <si>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</si>
  <si>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</si>
  <si>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</si>
  <si>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</si>
  <si>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</si>
  <si>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</si>
  <si>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</si>
  <si>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</si>
  <si>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</si>
  <si>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</si>
  <si>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</si>
  <si>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</si>
  <si>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</si>
  <si>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</si>
  <si>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</si>
  <si>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</si>
  <si>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</si>
  <si>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</si>
  <si>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</si>
  <si>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</si>
  <si>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</si>
  <si>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</si>
  <si>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</si>
  <si>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</si>
  <si>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</si>
  <si>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</si>
  <si>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</si>
  <si>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</si>
  <si>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</si>
  <si>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</si>
  <si>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</si>
  <si>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</si>
  <si>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</si>
  <si>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</si>
  <si>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</si>
  <si>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</si>
  <si>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</si>
  <si>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</si>
  <si>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</si>
  <si>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</si>
  <si>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</si>
  <si>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</si>
  <si>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</si>
  <si>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</si>
  <si>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</si>
  <si>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</si>
  <si>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</si>
  <si>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</si>
  <si>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</si>
  <si>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</si>
  <si>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</si>
  <si>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</si>
  <si>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</si>
  <si>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</si>
  <si>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</si>
  <si>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</si>
  <si>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</si>
  <si>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</si>
  <si>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</si>
  <si>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</si>
  <si>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</si>
  <si>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</si>
  <si>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</si>
  <si>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</si>
  <si>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</si>
  <si>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</si>
  <si>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</si>
  <si>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</si>
  <si>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</si>
  <si>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</si>
  <si>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</si>
  <si>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</si>
  <si>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</si>
  <si>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</si>
  <si>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</si>
  <si>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</si>
  <si>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</si>
  <si>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</si>
  <si>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</si>
  <si>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</si>
  <si>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</si>
  <si>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</si>
  <si>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</si>
  <si>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</si>
  <si>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</si>
  <si>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</si>
  <si>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</si>
  <si>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</si>
  <si>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</si>
  <si>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</si>
  <si>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</si>
  <si>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</si>
  <si>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</si>
  <si>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</si>
  <si>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</si>
  <si>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</si>
  <si>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</si>
  <si>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</si>
  <si>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</si>
  <si>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</si>
  <si>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</si>
  <si>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</si>
  <si>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</si>
  <si>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</si>
  <si>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</si>
  <si>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</si>
  <si>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</si>
  <si>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</si>
  <si>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</si>
  <si>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</si>
  <si>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</si>
  <si>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</si>
  <si>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</si>
  <si>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</si>
  <si>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</si>
  <si>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</si>
  <si>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</si>
  <si>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</si>
  <si>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</si>
  <si>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</si>
  <si>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</si>
  <si>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</si>
  <si>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</si>
  <si>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</si>
  <si>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</si>
  <si>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</si>
  <si>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</si>
  <si>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</si>
  <si>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</si>
  <si>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</si>
  <si>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</si>
  <si>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</si>
  <si>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</si>
  <si>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</si>
  <si>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</si>
  <si>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</si>
  <si>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</si>
  <si>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</si>
  <si>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</si>
  <si>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</si>
  <si>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</si>
  <si>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</si>
  <si>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</si>
  <si>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</si>
  <si>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</si>
  <si>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</si>
  <si>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</si>
  <si>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</si>
  <si>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</si>
  <si>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</si>
  <si>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</si>
  <si>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</si>
  <si>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</si>
  <si>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</si>
  <si>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</si>
  <si>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</si>
  <si>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</si>
  <si>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</si>
  <si>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</si>
  <si>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</si>
  <si>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</si>
  <si>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</si>
  <si>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</si>
  <si>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</si>
  <si>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</si>
  <si>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</si>
  <si>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</si>
  <si>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</si>
  <si>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</si>
  <si>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</si>
  <si>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</si>
  <si>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</si>
  <si>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</si>
  <si>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</si>
  <si>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</si>
  <si>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</si>
  <si>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</si>
  <si>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</si>
  <si>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</si>
  <si>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</si>
  <si>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</si>
  <si>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</si>
  <si>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</si>
  <si>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</si>
  <si>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</si>
  <si>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</si>
  <si>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</si>
  <si>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</si>
  <si>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</si>
  <si>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</si>
  <si>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</si>
  <si>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</si>
  <si>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</si>
  <si>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</si>
  <si>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</si>
  <si>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</si>
  <si>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</si>
  <si>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</si>
  <si>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</si>
  <si>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</si>
  <si>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</si>
  <si>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</si>
  <si>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</si>
  <si>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</si>
  <si>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</si>
  <si>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</si>
  <si>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Josenilton</t>
  </si>
  <si>
    <t>ZEV-1</t>
  </si>
  <si>
    <t>ZEM-ZEV</t>
  </si>
  <si>
    <t>ZEMZEV</t>
  </si>
  <si>
    <t>MC13h03 / Sem oportunidade de faixa</t>
  </si>
  <si>
    <t>Concedido intervalo das 09h20 até 11h00, entregue intervalo 09h28, devido condições climáticas.</t>
  </si>
  <si>
    <t>Em deslocamento</t>
  </si>
  <si>
    <t>Aguardando deslocamento do W61 periodo dia/</t>
  </si>
  <si>
    <t>Realizado deslocamento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</si>
  <si>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</si>
  <si>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</si>
  <si>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</si>
  <si>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</si>
  <si>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</si>
  <si>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</si>
  <si>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</si>
  <si>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</si>
  <si>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</si>
  <si>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ZYU-ZEM</t>
  </si>
  <si>
    <t>ZYUZEM</t>
  </si>
  <si>
    <t>ZKEGA</t>
  </si>
  <si>
    <t>ZEM130-2</t>
  </si>
  <si>
    <t>ZKE-ZEM</t>
  </si>
  <si>
    <t>ZKEZEM</t>
  </si>
  <si>
    <t>130ZYQW/ZEM2</t>
  </si>
  <si>
    <t>Deslocamento de ZEM para ZEV (antes da partida de ZEM, necessário realizar MNB, tempo de MNB 1h30 entre ZEM-1 e ZEM1301 )</t>
  </si>
  <si>
    <t>PDM - Substituição de trilho (Obs: Equipe embarcado no W62)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</si>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</sst>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1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3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4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5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4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5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4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5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4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5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4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5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4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5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4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4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5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5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4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5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4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5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4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4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5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5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4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5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4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5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4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5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4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5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4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5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4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5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4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5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4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5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4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5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4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5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4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5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4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5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7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5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4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5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4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5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4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5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4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6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4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5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4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5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7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6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4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5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4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5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4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5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4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5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4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5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4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5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4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5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4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5" t="s">
        <v>817</v>
      </c>
    </row>
    <row r="83" spans="1:11">
      <c r="A83" s="204" t="s">
        <v>818</v>
      </c>
    </row>
    <row r="84" spans="1:11">
      <c r="A84" s="205" t="s">
        <v>819</v>
      </c>
    </row>
    <row r="85" spans="1:11">
      <c r="A85" s="204" t="s">
        <v>820</v>
      </c>
    </row>
    <row r="86" spans="1:11">
      <c r="A86" s="205" t="s">
        <v>821</v>
      </c>
    </row>
    <row r="87" spans="1:11">
      <c r="A87" s="204" t="s">
        <v>822</v>
      </c>
    </row>
    <row r="88" spans="1:11">
      <c r="A88" s="205" t="s">
        <v>823</v>
      </c>
    </row>
    <row r="89" spans="1:11">
      <c r="A89" s="204" t="s">
        <v>824</v>
      </c>
    </row>
    <row r="90" spans="1:11">
      <c r="A90" s="205" t="s">
        <v>825</v>
      </c>
    </row>
    <row r="91" spans="1:11">
      <c r="A91" s="204" t="s">
        <v>826</v>
      </c>
    </row>
    <row r="92" spans="1:11">
      <c r="A92" s="205" t="s">
        <v>827</v>
      </c>
    </row>
    <row r="93" spans="1:11">
      <c r="A93" s="204" t="s">
        <v>828</v>
      </c>
    </row>
    <row r="94" spans="1:11">
      <c r="A94" s="205" t="s">
        <v>829</v>
      </c>
    </row>
    <row r="95" spans="1:11">
      <c r="A95" s="204" t="s">
        <v>830</v>
      </c>
    </row>
    <row r="96" spans="1:11">
      <c r="A96" s="205" t="s">
        <v>831</v>
      </c>
    </row>
    <row r="97" spans="1:1">
      <c r="A97" s="204" t="s">
        <v>832</v>
      </c>
    </row>
    <row r="98" spans="1:1">
      <c r="A98" s="205" t="s">
        <v>833</v>
      </c>
    </row>
    <row r="99" spans="1:1">
      <c r="A99" s="204" t="s">
        <v>834</v>
      </c>
    </row>
    <row r="100" spans="1:1">
      <c r="A100" s="205" t="s">
        <v>835</v>
      </c>
    </row>
    <row r="101" spans="1:1">
      <c r="A101" s="204" t="s">
        <v>836</v>
      </c>
    </row>
    <row r="102" spans="1:1">
      <c r="A102" s="205" t="s">
        <v>837</v>
      </c>
    </row>
    <row r="103" spans="1:1">
      <c r="A103" s="204" t="s">
        <v>838</v>
      </c>
    </row>
    <row r="104" spans="1:1">
      <c r="A104" s="205" t="s">
        <v>839</v>
      </c>
    </row>
    <row r="105" spans="1:1">
      <c r="A105" s="204" t="s">
        <v>840</v>
      </c>
    </row>
    <row r="106" spans="1:1">
      <c r="A106" s="205" t="s">
        <v>841</v>
      </c>
    </row>
    <row r="107" spans="1:1">
      <c r="A107" s="204" t="s">
        <v>842</v>
      </c>
    </row>
    <row r="108" spans="1:1">
      <c r="A108" s="205" t="s">
        <v>843</v>
      </c>
    </row>
    <row r="109" spans="1:1">
      <c r="A109" s="204" t="s">
        <v>844</v>
      </c>
    </row>
    <row r="110" spans="1:1">
      <c r="A110" s="205" t="s">
        <v>845</v>
      </c>
    </row>
    <row r="111" spans="1:1">
      <c r="A111" s="204" t="s">
        <v>846</v>
      </c>
    </row>
    <row r="112" spans="1:1">
      <c r="A112" s="205" t="s">
        <v>736</v>
      </c>
    </row>
    <row r="113" spans="1:1">
      <c r="A113" s="204" t="s">
        <v>847</v>
      </c>
    </row>
    <row r="114" spans="1:1">
      <c r="A114" s="205" t="s">
        <v>848</v>
      </c>
    </row>
    <row r="115" spans="1:1">
      <c r="A115" s="204" t="s">
        <v>849</v>
      </c>
    </row>
    <row r="116" spans="1:1">
      <c r="A116" s="205" t="s">
        <v>850</v>
      </c>
    </row>
    <row r="117" spans="1:1">
      <c r="A117" s="204" t="s">
        <v>851</v>
      </c>
    </row>
    <row r="118" spans="1:1">
      <c r="A118" s="205" t="s">
        <v>852</v>
      </c>
    </row>
    <row r="119" spans="1:1">
      <c r="A119" s="204" t="s">
        <v>853</v>
      </c>
    </row>
    <row r="120" spans="1:1">
      <c r="A120" s="205" t="s">
        <v>854</v>
      </c>
    </row>
    <row r="121" spans="1:1">
      <c r="A121" s="204" t="s">
        <v>855</v>
      </c>
    </row>
    <row r="122" spans="1:1">
      <c r="A122" s="206" t="s">
        <v>856</v>
      </c>
    </row>
    <row r="123" spans="1:1">
      <c r="A123" s="204" t="s">
        <v>857</v>
      </c>
    </row>
    <row r="124" spans="1:1">
      <c r="A124" s="205" t="s">
        <v>858</v>
      </c>
    </row>
    <row r="125" spans="1:1">
      <c r="A125" s="204" t="s">
        <v>859</v>
      </c>
    </row>
    <row r="126" spans="1:1">
      <c r="A126" s="205" t="s">
        <v>860</v>
      </c>
    </row>
    <row r="127" spans="1:1">
      <c r="A127" s="207" t="s">
        <v>861</v>
      </c>
    </row>
    <row r="128" spans="1:1">
      <c r="A128" s="205" t="s">
        <v>862</v>
      </c>
    </row>
    <row r="129" spans="1:1">
      <c r="A129" s="204" t="s">
        <v>863</v>
      </c>
    </row>
    <row r="130" spans="1:1">
      <c r="A130" s="205" t="s">
        <v>864</v>
      </c>
    </row>
    <row r="131" spans="1:1">
      <c r="A131" s="204" t="s">
        <v>865</v>
      </c>
    </row>
    <row r="132" spans="1:1">
      <c r="A132" s="205" t="s">
        <v>866</v>
      </c>
    </row>
    <row r="133" spans="1:1">
      <c r="A133" s="204" t="s">
        <v>867</v>
      </c>
    </row>
    <row r="134" spans="1:1">
      <c r="A134" s="205" t="s">
        <v>868</v>
      </c>
    </row>
    <row r="135" spans="1:1">
      <c r="A135" s="204" t="s">
        <v>869</v>
      </c>
    </row>
    <row r="136" spans="1:1">
      <c r="A136" s="206" t="s">
        <v>870</v>
      </c>
    </row>
    <row r="137" spans="1:1">
      <c r="A137" s="204" t="s">
        <v>871</v>
      </c>
    </row>
    <row r="138" spans="1:1">
      <c r="A138" s="205" t="s">
        <v>872</v>
      </c>
    </row>
    <row r="139" spans="1:1">
      <c r="A139" s="204" t="s">
        <v>873</v>
      </c>
    </row>
    <row r="140" spans="1:1">
      <c r="A140" s="205" t="s">
        <v>874</v>
      </c>
    </row>
    <row r="141" spans="1:1">
      <c r="A141" s="204" t="s">
        <v>875</v>
      </c>
    </row>
    <row r="142" spans="1:1">
      <c r="A142" s="205" t="s">
        <v>876</v>
      </c>
    </row>
    <row r="143" spans="1:1">
      <c r="A143" s="204" t="s">
        <v>877</v>
      </c>
    </row>
    <row r="144" spans="1:1">
      <c r="A144" s="205" t="s">
        <v>878</v>
      </c>
    </row>
    <row r="145" spans="1:1">
      <c r="A145" s="204" t="s">
        <v>879</v>
      </c>
    </row>
    <row r="146" spans="1:1">
      <c r="A146" s="205" t="s">
        <v>880</v>
      </c>
    </row>
    <row r="147" spans="1:1">
      <c r="A147" s="207" t="s">
        <v>881</v>
      </c>
    </row>
    <row r="148" spans="1:1">
      <c r="A148" s="205" t="s">
        <v>882</v>
      </c>
    </row>
    <row r="149" spans="1:1">
      <c r="A149" s="204" t="s">
        <v>883</v>
      </c>
    </row>
    <row r="150" spans="1:1">
      <c r="A150" s="205" t="s">
        <v>884</v>
      </c>
    </row>
    <row r="151" spans="1:1">
      <c r="A151" s="204" t="s">
        <v>885</v>
      </c>
    </row>
    <row r="152" spans="1:1">
      <c r="A152" s="205" t="s">
        <v>886</v>
      </c>
    </row>
    <row r="153" spans="1:1">
      <c r="A153" s="204" t="s">
        <v>887</v>
      </c>
    </row>
    <row r="154" spans="1:1">
      <c r="A154" s="205" t="s">
        <v>888</v>
      </c>
    </row>
    <row r="155" spans="1:1">
      <c r="A155" s="204" t="s">
        <v>889</v>
      </c>
    </row>
    <row r="156" spans="1:1">
      <c r="A156" s="205" t="s">
        <v>890</v>
      </c>
    </row>
    <row r="157" spans="1:1">
      <c r="A157" s="204" t="s">
        <v>891</v>
      </c>
    </row>
    <row r="158" spans="1:1">
      <c r="A158" s="206" t="s">
        <v>892</v>
      </c>
    </row>
    <row r="159" spans="1:1">
      <c r="A159" s="204" t="s">
        <v>893</v>
      </c>
    </row>
    <row r="160" spans="1:1">
      <c r="A160" s="205" t="s">
        <v>894</v>
      </c>
    </row>
    <row r="161" spans="1:1">
      <c r="A161" s="204" t="s">
        <v>895</v>
      </c>
    </row>
    <row r="162" spans="1:1">
      <c r="A162" s="205" t="s">
        <v>896</v>
      </c>
    </row>
    <row r="163" spans="1:1">
      <c r="A163" s="204" t="s">
        <v>897</v>
      </c>
    </row>
    <row r="164" spans="1:1">
      <c r="A164" s="205" t="s">
        <v>898</v>
      </c>
    </row>
    <row r="165" spans="1:1">
      <c r="A165" s="207" t="s">
        <v>899</v>
      </c>
    </row>
    <row r="166" spans="1:1">
      <c r="A166" s="205" t="s">
        <v>900</v>
      </c>
    </row>
    <row r="167" spans="1:1">
      <c r="A167" s="204" t="s">
        <v>901</v>
      </c>
    </row>
    <row r="168" spans="1:1">
      <c r="A168" s="205" t="s">
        <v>902</v>
      </c>
    </row>
    <row r="169" spans="1:1">
      <c r="A169" s="204" t="s">
        <v>903</v>
      </c>
    </row>
    <row r="170" spans="1:1">
      <c r="A170" s="205" t="s">
        <v>904</v>
      </c>
    </row>
    <row r="171" spans="1:1">
      <c r="A171" s="204" t="s">
        <v>905</v>
      </c>
    </row>
    <row r="172" spans="1:1">
      <c r="A172" s="205" t="s">
        <v>906</v>
      </c>
    </row>
    <row r="173" spans="1:1">
      <c r="A173" s="204" t="s">
        <v>907</v>
      </c>
    </row>
    <row r="174" spans="1:1">
      <c r="A174" s="205" t="s">
        <v>908</v>
      </c>
    </row>
    <row r="175" spans="1:1">
      <c r="A175" s="204" t="s">
        <v>909</v>
      </c>
    </row>
    <row r="176" spans="1:1">
      <c r="A176" s="205" t="s">
        <v>910</v>
      </c>
    </row>
    <row r="177" spans="1:1">
      <c r="A177" s="207" t="s">
        <v>911</v>
      </c>
    </row>
    <row r="178" spans="1:1">
      <c r="A178" s="205" t="s">
        <v>912</v>
      </c>
    </row>
    <row r="179" spans="1:1">
      <c r="A179" s="204" t="s">
        <v>913</v>
      </c>
    </row>
    <row r="180" spans="1:1">
      <c r="A180" s="205" t="s">
        <v>914</v>
      </c>
    </row>
    <row r="181" spans="1:1">
      <c r="A181" s="204" t="s">
        <v>915</v>
      </c>
    </row>
    <row r="182" spans="1:1">
      <c r="A182" s="205" t="s">
        <v>916</v>
      </c>
    </row>
    <row r="183" spans="1:1">
      <c r="A183" s="204" t="s">
        <v>917</v>
      </c>
    </row>
    <row r="184" spans="1:1">
      <c r="A184" s="205" t="s">
        <v>918</v>
      </c>
    </row>
    <row r="185" spans="1:1">
      <c r="A185" s="207" t="s">
        <v>919</v>
      </c>
    </row>
    <row r="186" spans="1:1">
      <c r="A186" s="205" t="s">
        <v>920</v>
      </c>
    </row>
    <row r="187" spans="1:1">
      <c r="A187" s="204" t="s">
        <v>921</v>
      </c>
    </row>
    <row r="188" spans="1:1">
      <c r="A188" s="206" t="s">
        <v>922</v>
      </c>
    </row>
    <row r="189" spans="1:1">
      <c r="A189" s="207" t="s">
        <v>923</v>
      </c>
    </row>
    <row r="190" spans="1:1">
      <c r="A190" s="205" t="s">
        <v>924</v>
      </c>
    </row>
    <row r="191" spans="1:1">
      <c r="A191" s="204" t="s">
        <v>925</v>
      </c>
    </row>
    <row r="192" spans="1:1">
      <c r="A192" s="206" t="s">
        <v>926</v>
      </c>
    </row>
    <row r="193" spans="1:1">
      <c r="A193" s="207" t="s">
        <v>927</v>
      </c>
    </row>
    <row r="194" spans="1:1">
      <c r="A194" s="205" t="s">
        <v>928</v>
      </c>
    </row>
    <row r="195" spans="1:1">
      <c r="A195" s="204" t="s">
        <v>929</v>
      </c>
    </row>
    <row r="196" spans="1:1">
      <c r="A196" s="206" t="s">
        <v>930</v>
      </c>
    </row>
    <row r="197" spans="1:1">
      <c r="A197" s="207" t="s">
        <v>931</v>
      </c>
    </row>
    <row r="198" spans="1:1">
      <c r="A198" s="205" t="s">
        <v>932</v>
      </c>
    </row>
    <row r="199" spans="1:1">
      <c r="A199" s="204" t="s">
        <v>933</v>
      </c>
    </row>
    <row r="200" spans="1:1">
      <c r="A200" s="205" t="s">
        <v>934</v>
      </c>
    </row>
    <row r="201" spans="1:1">
      <c r="A201" s="204" t="s">
        <v>935</v>
      </c>
    </row>
    <row r="202" spans="1:1">
      <c r="A202" s="205" t="s">
        <v>936</v>
      </c>
    </row>
    <row r="203" spans="1:1">
      <c r="A203" s="204" t="s">
        <v>937</v>
      </c>
    </row>
    <row r="204" spans="1:1">
      <c r="A204" s="205" t="s">
        <v>938</v>
      </c>
    </row>
    <row r="205" spans="1:1">
      <c r="A205" s="204" t="s">
        <v>939</v>
      </c>
    </row>
    <row r="206" spans="1:1">
      <c r="A206" s="205" t="s">
        <v>940</v>
      </c>
    </row>
    <row r="207" spans="1:1">
      <c r="A207" s="204" t="s">
        <v>941</v>
      </c>
    </row>
    <row r="208" spans="1:1">
      <c r="A208" s="205" t="s">
        <v>942</v>
      </c>
    </row>
    <row r="209" spans="1:1">
      <c r="A209" s="204" t="s">
        <v>943</v>
      </c>
    </row>
    <row r="210" spans="1:1">
      <c r="A210" s="205" t="s">
        <v>944</v>
      </c>
    </row>
    <row r="211" spans="1:1">
      <c r="A211" s="204" t="s">
        <v>945</v>
      </c>
    </row>
    <row r="212" spans="1:1">
      <c r="A212" s="206" t="s">
        <v>946</v>
      </c>
    </row>
    <row r="213" spans="1:1">
      <c r="A213" s="204" t="s">
        <v>947</v>
      </c>
    </row>
    <row r="214" spans="1:1">
      <c r="A214" s="205" t="s">
        <v>948</v>
      </c>
    </row>
    <row r="215" spans="1:1">
      <c r="A215" s="204" t="s">
        <v>949</v>
      </c>
    </row>
    <row r="216" spans="1:1">
      <c r="A216" s="205" t="s">
        <v>950</v>
      </c>
    </row>
    <row r="217" spans="1:1">
      <c r="A217" s="202" t="s">
        <v>951</v>
      </c>
    </row>
    <row r="218" spans="1:1">
      <c r="A218" s="202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zoomScaleNormal="100" workbookViewId="0">
      <pane xSplit="6" topLeftCell="AN1" activePane="topRight" state="frozen"/>
      <selection pane="topRight" activeCell="F598" sqref="F5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08" t="s">
        <v>953</v>
      </c>
      <c r="C1" s="209"/>
      <c r="D1" s="209"/>
      <c r="E1" s="3"/>
      <c r="F1" s="208" t="s">
        <v>954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12" t="s">
        <v>962</v>
      </c>
      <c r="BB2" s="214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2" t="s">
        <v>963</v>
      </c>
      <c r="AJ3" s="214"/>
      <c r="AK3" s="212" t="s">
        <v>964</v>
      </c>
      <c r="AL3" s="213"/>
      <c r="AM3" s="236"/>
      <c r="AN3" s="237"/>
      <c r="AO3" s="213"/>
      <c r="AP3" s="213"/>
      <c r="AQ3" s="214"/>
      <c r="AR3" s="63"/>
      <c r="AS3" s="234" t="s">
        <v>970</v>
      </c>
      <c r="AT3" s="235"/>
      <c r="AU3" s="234" t="s">
        <v>971</v>
      </c>
      <c r="AV3" s="235"/>
      <c r="AW3" s="234" t="s">
        <v>972</v>
      </c>
      <c r="AX3" s="235"/>
      <c r="AY3" s="63" t="s">
        <v>973</v>
      </c>
      <c r="AZ3" s="63"/>
      <c r="BA3" s="232"/>
      <c r="BB3" s="233"/>
      <c r="BC3" s="212" t="s">
        <v>966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9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7" t="s">
        <v>979</v>
      </c>
      <c r="B5" s="196" t="s">
        <v>980</v>
      </c>
      <c r="C5" s="198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0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 t="shared" si="54"/>
        <v>4.166666666666663E-2</v>
      </c>
      <c r="AZ544" s="151"/>
      <c r="BA544" s="108">
        <v>1</v>
      </c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2</v>
      </c>
      <c r="BI544" s="17"/>
      <c r="BJ544" s="17" t="s">
        <v>1761</v>
      </c>
      <c r="BK544" s="18" t="s">
        <v>1762</v>
      </c>
      <c r="BL544" s="16"/>
      <c r="BM544" s="129" t="s">
        <v>445</v>
      </c>
      <c r="BN544" s="129" t="s">
        <v>445</v>
      </c>
      <c r="BO544" s="129" t="s">
        <v>445</v>
      </c>
      <c r="BP544" s="18" t="s">
        <v>593</v>
      </c>
      <c r="BQ544" s="12" t="str">
        <f t="shared" si="56"/>
        <v>Intervalo</v>
      </c>
      <c r="BR544" s="19">
        <f t="shared" si="57"/>
        <v>0.99999999999999911</v>
      </c>
      <c r="BS544" s="19">
        <f t="shared" si="58"/>
        <v>1</v>
      </c>
      <c r="BT544" s="185" t="str">
        <f t="shared" si="59"/>
        <v>OKOK</v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 t="shared" si="54"/>
        <v>0</v>
      </c>
      <c r="AZ547" s="151"/>
      <c r="BA547" s="108">
        <v>0</v>
      </c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 t="s">
        <v>1218</v>
      </c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>CCOCirculaçãoIntervaloOportunidade</v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 t="shared" si="54"/>
        <v>0</v>
      </c>
      <c r="AZ548" s="151"/>
      <c r="BA548" s="108">
        <v>0</v>
      </c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 t="s">
        <v>1218</v>
      </c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>CCOCirculaçãoIntervaloOportunidade</v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 t="shared" si="54"/>
        <v>0</v>
      </c>
      <c r="AZ549" s="151"/>
      <c r="BA549" s="108">
        <v>0</v>
      </c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 t="s">
        <v>1218</v>
      </c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>CCOCirculaçãoIntervaloOportunidade</v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 t="shared" si="54"/>
        <v>0</v>
      </c>
      <c r="AZ550" s="151"/>
      <c r="BA550" s="108">
        <v>0</v>
      </c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 t="s">
        <v>1218</v>
      </c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>CCOCirculaçãoIntervaloOportunidade</v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1763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 t="shared" si="54"/>
        <v>0</v>
      </c>
      <c r="AZ551" s="151"/>
      <c r="BA551" s="108">
        <v>0</v>
      </c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 t="s">
        <v>1218</v>
      </c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>CCOCirculaçãoIntervaloOportunidade</v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 t="shared" si="54"/>
        <v>0</v>
      </c>
      <c r="AZ552" s="151"/>
      <c r="BA552" s="108">
        <v>0</v>
      </c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 t="s">
        <v>1218</v>
      </c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>CCOCirculaçãoIntervaloOportunidade</v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 t="shared" si="54"/>
        <v>0</v>
      </c>
      <c r="AZ554" s="151"/>
      <c r="BA554" s="108">
        <v>0</v>
      </c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 t="s">
        <v>1218</v>
      </c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>CCOCirculaçãoIntervaloOportunidade</v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 t="shared" si="54"/>
        <v>0</v>
      </c>
      <c r="AZ555" s="151"/>
      <c r="BA555" s="108">
        <v>0</v>
      </c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 t="s">
        <v>1218</v>
      </c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>CCOCirculaçãoIntervaloOportunidade</v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 t="shared" si="54"/>
        <v>0</v>
      </c>
      <c r="AZ556" s="151"/>
      <c r="BA556" s="108">
        <v>0</v>
      </c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 t="s">
        <v>1218</v>
      </c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>CCOCirculaçãoIntervaloOportunidade</v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1764</v>
      </c>
      <c r="J557" s="104">
        <v>48</v>
      </c>
      <c r="K557" s="104">
        <v>134</v>
      </c>
      <c r="L557" s="104" t="s">
        <v>593</v>
      </c>
      <c r="M557" s="126" t="s">
        <v>1765</v>
      </c>
      <c r="N557" s="126" t="s">
        <v>1766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 t="shared" si="54"/>
        <v>0</v>
      </c>
      <c r="AZ557" s="151"/>
      <c r="BA557" s="108">
        <v>0</v>
      </c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>
        <v>0</v>
      </c>
      <c r="BI557" s="17"/>
      <c r="BJ557" s="17" t="s">
        <v>1128</v>
      </c>
      <c r="BK557" s="18" t="s">
        <v>1767</v>
      </c>
      <c r="BL557" s="16"/>
      <c r="BM557" s="129" t="s">
        <v>440</v>
      </c>
      <c r="BN557" s="129" t="s">
        <v>469</v>
      </c>
      <c r="BO557" s="129" t="s">
        <v>530</v>
      </c>
      <c r="BP557" s="18" t="s">
        <v>1767</v>
      </c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>CCOCirculaçãoIntervaloOportunidade</v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 t="shared" si="54"/>
        <v>6.944444444444442E-2</v>
      </c>
      <c r="AZ558" s="151"/>
      <c r="BA558" s="108">
        <v>0</v>
      </c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>
        <v>0</v>
      </c>
      <c r="BI558" s="17"/>
      <c r="BJ558" s="17" t="s">
        <v>1768</v>
      </c>
      <c r="BK558" s="18" t="s">
        <v>1768</v>
      </c>
      <c r="BL558" s="16"/>
      <c r="BM558" s="129" t="s">
        <v>447</v>
      </c>
      <c r="BN558" s="129" t="s">
        <v>463</v>
      </c>
      <c r="BO558" s="129" t="s">
        <v>559</v>
      </c>
      <c r="BP558" s="18" t="s">
        <v>1768</v>
      </c>
      <c r="BQ558" s="12" t="str">
        <f t="shared" si="56"/>
        <v>Produção</v>
      </c>
      <c r="BR558" s="19">
        <f t="shared" si="57"/>
        <v>0.99999999999999956</v>
      </c>
      <c r="BS558" s="19">
        <f t="shared" si="58"/>
        <v>0</v>
      </c>
      <c r="BT558" s="185" t="str">
        <f t="shared" si="59"/>
        <v>CondiçõesClimáticaTemperatura</v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 t="shared" si="54"/>
        <v>6.944444444444442E-2</v>
      </c>
      <c r="AZ559" s="151"/>
      <c r="BA559" s="108">
        <v>0</v>
      </c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>
        <v>0</v>
      </c>
      <c r="BI559" s="17"/>
      <c r="BJ559" s="17" t="s">
        <v>1768</v>
      </c>
      <c r="BK559" s="18" t="s">
        <v>1768</v>
      </c>
      <c r="BL559" s="16"/>
      <c r="BM559" s="129" t="s">
        <v>447</v>
      </c>
      <c r="BN559" s="129" t="s">
        <v>463</v>
      </c>
      <c r="BO559" s="129" t="s">
        <v>559</v>
      </c>
      <c r="BP559" s="18" t="s">
        <v>1768</v>
      </c>
      <c r="BQ559" s="12" t="str">
        <f t="shared" si="56"/>
        <v>Produção</v>
      </c>
      <c r="BR559" s="19">
        <f t="shared" si="57"/>
        <v>0.99999999999999956</v>
      </c>
      <c r="BS559" s="19">
        <f t="shared" si="58"/>
        <v>0</v>
      </c>
      <c r="BT559" s="185" t="str">
        <f t="shared" si="59"/>
        <v>CondiçõesClimáticaTemperatura</v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 t="shared" si="54"/>
        <v>6.944444444444442E-2</v>
      </c>
      <c r="AZ560" s="151"/>
      <c r="BA560" s="108">
        <v>0</v>
      </c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>
        <v>0</v>
      </c>
      <c r="BI560" s="17"/>
      <c r="BJ560" s="17" t="s">
        <v>1768</v>
      </c>
      <c r="BK560" s="18" t="s">
        <v>1768</v>
      </c>
      <c r="BL560" s="16"/>
      <c r="BM560" s="129" t="s">
        <v>447</v>
      </c>
      <c r="BN560" s="129" t="s">
        <v>463</v>
      </c>
      <c r="BO560" s="129" t="s">
        <v>559</v>
      </c>
      <c r="BP560" s="18" t="s">
        <v>1768</v>
      </c>
      <c r="BQ560" s="12" t="str">
        <f t="shared" si="56"/>
        <v>Produção</v>
      </c>
      <c r="BR560" s="19">
        <f t="shared" si="57"/>
        <v>0.99999999999999956</v>
      </c>
      <c r="BS560" s="19">
        <f t="shared" si="58"/>
        <v>0</v>
      </c>
      <c r="BT560" s="185" t="str">
        <f t="shared" si="59"/>
        <v>CondiçõesClimáticaTemperatura</v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 t="shared" si="54"/>
        <v>4.166666666666663E-2</v>
      </c>
      <c r="AZ561" s="151"/>
      <c r="BA561" s="108">
        <v>1</v>
      </c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>
        <v>2</v>
      </c>
      <c r="BI561" s="17"/>
      <c r="BJ561" s="17" t="s">
        <v>1769</v>
      </c>
      <c r="BK561" s="18" t="s">
        <v>1769</v>
      </c>
      <c r="BL561" s="16"/>
      <c r="BM561" s="129" t="s">
        <v>445</v>
      </c>
      <c r="BN561" s="129" t="s">
        <v>445</v>
      </c>
      <c r="BO561" s="129" t="s">
        <v>445</v>
      </c>
      <c r="BP561" s="18" t="s">
        <v>593</v>
      </c>
      <c r="BQ561" s="12" t="str">
        <f t="shared" si="56"/>
        <v>Intervalo</v>
      </c>
      <c r="BR561" s="19">
        <f t="shared" si="57"/>
        <v>0.99999999999999911</v>
      </c>
      <c r="BS561" s="19">
        <f t="shared" si="58"/>
        <v>1</v>
      </c>
      <c r="BT561" s="185" t="str">
        <f t="shared" si="59"/>
        <v>OKOK</v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1764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 t="shared" si="54"/>
        <v>4.1666666666666664E-2</v>
      </c>
      <c r="AZ562" s="151"/>
      <c r="BA562" s="108">
        <v>1</v>
      </c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>
        <v>2</v>
      </c>
      <c r="BI562" s="17"/>
      <c r="BJ562" s="17" t="s">
        <v>1770</v>
      </c>
      <c r="BK562" s="18" t="s">
        <v>1771</v>
      </c>
      <c r="BL562" s="16"/>
      <c r="BM562" s="129" t="s">
        <v>445</v>
      </c>
      <c r="BN562" s="129" t="s">
        <v>445</v>
      </c>
      <c r="BO562" s="129" t="s">
        <v>445</v>
      </c>
      <c r="BP562" s="18" t="s">
        <v>593</v>
      </c>
      <c r="BQ562" s="12" t="str">
        <f t="shared" si="56"/>
        <v>Aderente</v>
      </c>
      <c r="BR562" s="19">
        <f t="shared" si="57"/>
        <v>1</v>
      </c>
      <c r="BS562" s="19">
        <f t="shared" si="58"/>
        <v>1</v>
      </c>
      <c r="BT562" s="185" t="str">
        <f t="shared" si="59"/>
        <v>OKOK</v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 t="shared" si="54"/>
        <v>0</v>
      </c>
      <c r="AZ563" s="151"/>
      <c r="BA563" s="108">
        <v>0</v>
      </c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 t="s">
        <v>1218</v>
      </c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>CCOCirculaçãoIntervaloOportunidade</v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>
        <v>40</v>
      </c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2</v>
      </c>
      <c r="BI564" s="17"/>
      <c r="BJ564" s="17" t="s">
        <v>1772</v>
      </c>
      <c r="BK564" s="18" t="s">
        <v>1772</v>
      </c>
      <c r="BL564" s="16"/>
      <c r="BM564" s="129" t="s">
        <v>445</v>
      </c>
      <c r="BN564" s="129" t="s">
        <v>445</v>
      </c>
      <c r="BO564" s="129" t="s">
        <v>445</v>
      </c>
      <c r="BP564" s="18" t="s">
        <v>593</v>
      </c>
      <c r="BQ564" s="12" t="str">
        <f t="shared" si="56"/>
        <v>Aderente</v>
      </c>
      <c r="BR564" s="19">
        <f t="shared" si="57"/>
        <v>1.2222222222222223</v>
      </c>
      <c r="BS564" s="19">
        <f t="shared" si="58"/>
        <v>2.6666666666666665</v>
      </c>
      <c r="BT564" s="185" t="str">
        <f t="shared" si="59"/>
        <v>OKOK</v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1773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1774</v>
      </c>
      <c r="AO565" s="104">
        <v>53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>
        <v>3</v>
      </c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5" s="148"/>
      <c r="BG565" s="16"/>
      <c r="BH565" s="17">
        <v>2</v>
      </c>
      <c r="BI565" s="17"/>
      <c r="BJ565" s="17" t="s">
        <v>1775</v>
      </c>
      <c r="BK565" s="18" t="s">
        <v>1775</v>
      </c>
      <c r="BL565" s="16"/>
      <c r="BM565" s="129" t="s">
        <v>445</v>
      </c>
      <c r="BN565" s="129" t="s">
        <v>445</v>
      </c>
      <c r="BO565" s="129" t="s">
        <v>445</v>
      </c>
      <c r="BP565" s="18" t="s">
        <v>593</v>
      </c>
      <c r="BQ565" s="12" t="str">
        <f t="shared" si="56"/>
        <v>Aderente</v>
      </c>
      <c r="BR565" s="19">
        <f t="shared" si="57"/>
        <v>1.3333333333333339</v>
      </c>
      <c r="BS565" s="19">
        <f t="shared" si="58"/>
        <v>3</v>
      </c>
      <c r="BT565" s="185" t="str">
        <f t="shared" si="59"/>
        <v>OKOK</v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 t="shared" si="54"/>
        <v>0.10416666666666663</v>
      </c>
      <c r="AZ566" s="151"/>
      <c r="BA566" s="108">
        <v>1</v>
      </c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>
        <v>2</v>
      </c>
      <c r="BI566" s="17"/>
      <c r="BJ566" s="17" t="s">
        <v>1441</v>
      </c>
      <c r="BK566" s="18" t="s">
        <v>1777</v>
      </c>
      <c r="BL566" s="16"/>
      <c r="BM566" s="129" t="s">
        <v>445</v>
      </c>
      <c r="BN566" s="129" t="s">
        <v>445</v>
      </c>
      <c r="BO566" s="129" t="s">
        <v>1209</v>
      </c>
      <c r="BP566" s="18" t="s">
        <v>593</v>
      </c>
      <c r="BQ566" s="12" t="str">
        <f t="shared" si="56"/>
        <v>Aderente</v>
      </c>
      <c r="BR566" s="19">
        <f t="shared" si="57"/>
        <v>0.99999999999999956</v>
      </c>
      <c r="BS566" s="19">
        <f t="shared" si="58"/>
        <v>1</v>
      </c>
      <c r="BT566" s="185" t="str">
        <f t="shared" si="59"/>
        <v>OKOK</v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</v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1778</v>
      </c>
      <c r="N568" s="126" t="s">
        <v>1779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1780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 t="shared" si="54"/>
        <v>0</v>
      </c>
      <c r="AZ569" s="151"/>
      <c r="BA569" s="108">
        <v>0</v>
      </c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 t="s">
        <v>1218</v>
      </c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>CCOCirculaçãoIntervaloOportunidade</v>
      </c>
    </row>
    <row r="570" spans="1:72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 t="shared" si="54"/>
        <v>0</v>
      </c>
      <c r="AZ570" s="151"/>
      <c r="BA570" s="108">
        <v>0</v>
      </c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 t="s">
        <v>1218</v>
      </c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>CCOCirculaçãoIntervaloOportunidade</v>
      </c>
    </row>
    <row r="571" spans="1:72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 t="shared" si="54"/>
        <v>0</v>
      </c>
      <c r="AZ571" s="151"/>
      <c r="BA571" s="108">
        <v>0</v>
      </c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 t="s">
        <v>1218</v>
      </c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>CCOCirculaçãoIntervaloOportunidade</v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</v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1778</v>
      </c>
      <c r="N573" s="126" t="s">
        <v>1779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1780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0.41666666666666669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0.4375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V9546076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818</v>
      </c>
      <c r="E582" s="155"/>
      <c r="F582" s="125" t="s">
        <v>607</v>
      </c>
      <c r="G582" s="140" t="str">
        <f>IF(D582="","*",VLOOKUP(F582,BS_ATIVIDADE[],3,FALSE))</f>
        <v>OUTROS</v>
      </c>
      <c r="H582" s="104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1781</v>
      </c>
      <c r="N582" s="126" t="s">
        <v>1782</v>
      </c>
      <c r="O582" s="105">
        <v>0.41666666666666669</v>
      </c>
      <c r="P582" s="105">
        <v>4.1666666666666664E-2</v>
      </c>
      <c r="Q582" s="104">
        <v>1</v>
      </c>
      <c r="R582" s="10" t="str">
        <f>IFERROR(_xlfn.XLOOKUP(F582, BS_ATIVIDADE[ATIVIDADE],BS_ATIVIDADE[UNIDADE] ), "*")</f>
        <v>BINÁRIO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tr">
        <f>IF(BS_CONTROLE[[#This Row],[Atividade]]=0, "-", BS_CONTROLE[[#This Row],[Atividade]])</f>
        <v>DESLOCAMENTO</v>
      </c>
      <c r="AJ582" s="9" t="str">
        <f>IF(BS_CONTROLE[[#This Row],[Atividade]]=0, "-", BS_CONTROLE[[#This Row],[Atividade]])</f>
        <v>DESLOCAMENTO</v>
      </c>
      <c r="AK582" s="31" t="str">
        <f>BS_CONTROLE[[#This Row],[Local - Partida]]</f>
        <v>ZYU1</v>
      </c>
      <c r="AL582" s="31" t="str">
        <f>BS_CONTROLE[[#This Row],[Local - Encerramento]]</f>
        <v>ZEM1</v>
      </c>
      <c r="AM582" s="104" t="str">
        <f>IF(BS_CONTROLE[[#This Row],[Entre - Estações]]=0, "-", BS_CONTROLE[[#This Row],[Entre - Estações]])</f>
        <v>ZYU-ZEM</v>
      </c>
      <c r="AN582" s="104" t="str">
        <f>IF(BS_CONTROLE[[#This Row],[SB]]=0, "-", BS_CONTROLE[[#This Row],[SB]])</f>
        <v>ZYUZEM</v>
      </c>
      <c r="AO582" s="104">
        <f>IF(BS_CONTROLE[[#This Row],[SUB]]=0, "-", BS_CONTROLE[[#This Row],[SUB]])</f>
        <v>56</v>
      </c>
      <c r="AP582" s="104">
        <f>BS_CONTROLE[[#This Row],[KM - Inicio]]</f>
        <v>202</v>
      </c>
      <c r="AQ582" s="104">
        <f>BS_CONTROLE[[#This Row],[KM - Inicio]]</f>
        <v>202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BINÁRIO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ROBSON (TF-701)46076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935</v>
      </c>
      <c r="E583" s="155">
        <v>310</v>
      </c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JACIANO (TF-674)46076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895</v>
      </c>
      <c r="E584" s="155"/>
      <c r="F584" s="125" t="s">
        <v>779</v>
      </c>
      <c r="G584" s="140" t="str">
        <f>IF(D584="","*",VLOOKUP(F584,BS_ATIVIDADE[],3,FALSE))</f>
        <v>DORMENTE - SUBSTITUIÇÂO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4" s="105">
        <v>0.375</v>
      </c>
      <c r="P584" s="105">
        <v>8.3333333333333329E-2</v>
      </c>
      <c r="Q584" s="104">
        <v>50</v>
      </c>
      <c r="R584" s="10" t="str">
        <f>IFERROR(_xlfn.XLOOKUP(F584, BS_ATIVIDADE[ATIVIDADE],BS_ATIVIDADE[UNIDADE] ), "*")</f>
        <v>Nº DE DORMENTES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1763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PDM - SUBSTITUIÇÃO - DORMENTE</v>
      </c>
      <c r="AJ584" s="9" t="str">
        <f>IF(BS_CONTROLE[[#This Row],[Atividade]]=0, "-", BS_CONTROLE[[#This Row],[Atividade]])</f>
        <v>PDM - SUBSTITUIÇÃO - DORMENTE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189ZFY</v>
      </c>
      <c r="AO584" s="104">
        <f>IF(BS_CONTROLE[[#This Row],[SUB]]=0, "-", BS_CONTROLE[[#This Row],[SUB]])</f>
        <v>56</v>
      </c>
      <c r="AP584" s="104">
        <f>BS_CONTROLE[[#This Row],[KM - Inicio]]</f>
        <v>190.3</v>
      </c>
      <c r="AQ584" s="104">
        <f>BS_CONTROLE[[#This Row],[KM - Inicio]]</f>
        <v>190.3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Nº DE DORMENTES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>ROBSON (TP-729)46076</v>
      </c>
      <c r="B585" s="101">
        <v>46076</v>
      </c>
      <c r="C5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5" s="103" t="s">
        <v>936</v>
      </c>
      <c r="E585" s="155"/>
      <c r="F585" s="125" t="s">
        <v>671</v>
      </c>
      <c r="G585" s="140" t="str">
        <f>IF(D585="","*",VLOOKUP(F585,BS_ATIVIDADE[],3,FALSE))</f>
        <v>LIMPEZA LASTRO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5" s="105">
        <v>0.375</v>
      </c>
      <c r="P585" s="105">
        <v>8.3333333333333329E-2</v>
      </c>
      <c r="Q585" s="104">
        <v>10</v>
      </c>
      <c r="R585" s="10" t="str">
        <f>IFERROR(_xlfn.XLOOKUP(F585, BS_ATIVIDADE[ATIVIDADE],BS_ATIVIDADE[UNIDADE] ), "*")</f>
        <v>M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LIMPEZA LASTRO</v>
      </c>
      <c r="AJ585" s="9" t="str">
        <f>IF(BS_CONTROLE[[#This Row],[Atividade]]=0, "-", BS_CONTROLE[[#This Row],[Atividade]])</f>
        <v>LIMPEZA LASTRO</v>
      </c>
      <c r="AK585" s="31" t="str">
        <f>BS_CONTROLE[[#This Row],[Local - Partida]]</f>
        <v>-</v>
      </c>
      <c r="AL585" s="31" t="str">
        <f>BS_CONTROLE[[#This Row],[Local - Encerramento]]</f>
        <v>-</v>
      </c>
      <c r="AM585" s="104" t="str">
        <f>IF(BS_CONTROLE[[#This Row],[Entre - Estações]]=0, "-", BS_CONTROLE[[#This Row],[Entre - Estações]])</f>
        <v>ZDY-ZFY</v>
      </c>
      <c r="AN585" s="104" t="str">
        <f>IF(BS_CONTROLE[[#This Row],[SB]]=0, "-", BS_CONTROLE[[#This Row],[SB]])</f>
        <v>ZXP189</v>
      </c>
      <c r="AO585" s="104">
        <f>IF(BS_CONTROLE[[#This Row],[SUB]]=0, "-", BS_CONTROLE[[#This Row],[SUB]])</f>
        <v>56</v>
      </c>
      <c r="AP585" s="104">
        <f>BS_CONTROLE[[#This Row],[KM - Inicio]]</f>
        <v>187.58</v>
      </c>
      <c r="AQ585" s="104">
        <f>BS_CONTROLE[[#This Row],[KM - Inicio]]</f>
        <v>187.58</v>
      </c>
      <c r="AR585" s="107"/>
      <c r="AS585" s="107"/>
      <c r="AT585" s="107"/>
      <c r="AU585" s="135"/>
      <c r="AV585" s="135"/>
      <c r="AW585" s="14"/>
      <c r="AX585" s="14"/>
      <c r="AY585" s="160">
        <f t="shared" si="60"/>
        <v>0</v>
      </c>
      <c r="AZ585" s="151"/>
      <c r="BA585" s="108"/>
      <c r="BB585" s="10" t="str">
        <f>IFERROR(_xlfn.XLOOKUP(AI585, BS_ATIVIDADE[ATIVIDADE],BS_ATIVIDADE[UNIDADE] ), "*")</f>
        <v>M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Produção e Intervalo</v>
      </c>
      <c r="BR585" s="19">
        <f t="shared" si="63"/>
        <v>0</v>
      </c>
      <c r="BS585" s="19">
        <f t="shared" si="64"/>
        <v>0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W9946076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845</v>
      </c>
      <c r="E587" s="155"/>
      <c r="F587" s="125" t="s">
        <v>607</v>
      </c>
      <c r="G587" s="140" t="str">
        <f>IF(D587="","*",VLOOKUP(F587,BS_ATIVIDADE[],3,FALSE))</f>
        <v>OUTROS</v>
      </c>
      <c r="H587" s="105" t="s">
        <v>1783</v>
      </c>
      <c r="I587" s="105" t="s">
        <v>1784</v>
      </c>
      <c r="J587" s="104">
        <v>49</v>
      </c>
      <c r="K587" s="104">
        <v>149</v>
      </c>
      <c r="L587" s="104" t="s">
        <v>593</v>
      </c>
      <c r="M587" s="126" t="s">
        <v>1785</v>
      </c>
      <c r="N587" s="126" t="s">
        <v>1786</v>
      </c>
      <c r="O587" s="105">
        <v>0.58333333333333337</v>
      </c>
      <c r="P587" s="105">
        <v>4.1666666666666664E-2</v>
      </c>
      <c r="Q587" s="104">
        <v>1</v>
      </c>
      <c r="R587" s="10" t="str">
        <f>IFERROR(_xlfn.XLOOKUP(F587, BS_ATIVIDADE[ATIVIDADE],BS_ATIVIDADE[UNIDADE] ), "*")</f>
        <v>BINÁRIO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tr">
        <f>IF(BS_CONTROLE[[#This Row],[Atividade]]=0, "-", BS_CONTROLE[[#This Row],[Atividade]])</f>
        <v>DESLOCAMENTO</v>
      </c>
      <c r="AJ587" s="9" t="str">
        <f>IF(BS_CONTROLE[[#This Row],[Atividade]]=0, "-", BS_CONTROLE[[#This Row],[Atividade]])</f>
        <v>DESLOCAMENTO</v>
      </c>
      <c r="AK587" s="31" t="str">
        <f>BS_CONTROLE[[#This Row],[Local - Partida]]</f>
        <v>ZKEGA</v>
      </c>
      <c r="AL587" s="31" t="str">
        <f>BS_CONTROLE[[#This Row],[Local - Encerramento]]</f>
        <v>ZEM130-2</v>
      </c>
      <c r="AM587" s="104" t="str">
        <f>IF(BS_CONTROLE[[#This Row],[Entre - Estações]]=0, "-", BS_CONTROLE[[#This Row],[Entre - Estações]])</f>
        <v>ZKE-ZEM</v>
      </c>
      <c r="AN587" s="104" t="str">
        <f>IF(BS_CONTROLE[[#This Row],[SB]]=0, "-", BS_CONTROLE[[#This Row],[SB]])</f>
        <v>ZKEZEM</v>
      </c>
      <c r="AO587" s="104">
        <f>IF(BS_CONTROLE[[#This Row],[SUB]]=0, "-", BS_CONTROLE[[#This Row],[SUB]])</f>
        <v>49</v>
      </c>
      <c r="AP587" s="104">
        <f>BS_CONTROLE[[#This Row],[KM - Inicio]]</f>
        <v>149</v>
      </c>
      <c r="AQ587" s="104">
        <f>BS_CONTROLE[[#This Row],[KM - Inicio]]</f>
        <v>149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BINÁRIO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V8946076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807</v>
      </c>
      <c r="E588" s="155"/>
      <c r="F588" s="125" t="s">
        <v>698</v>
      </c>
      <c r="G588" s="140" t="str">
        <f>IF(D588="","*",VLOOKUP(F588,BS_ATIVIDADE[],3,FALSE))</f>
        <v>MECANIZAÇÃO - SOCADORA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8" s="105">
        <v>0.4375</v>
      </c>
      <c r="P588" s="105">
        <v>8.3333333333333329E-2</v>
      </c>
      <c r="Q588" s="104">
        <v>480</v>
      </c>
      <c r="R588" s="10" t="str">
        <f>IFERROR(_xlfn.XLOOKUP(F588, BS_ATIVIDADE[ATIVIDADE],BS_ATIVIDADE[UNIDADE] ), "*")</f>
        <v>M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tr">
        <f>IF(BS_CONTROLE[[#This Row],[Atividade]]=0, "-", BS_CONTROLE[[#This Row],[Atividade]])</f>
        <v>MECANIZAÇÃO - SOCADORA</v>
      </c>
      <c r="AJ588" s="9" t="str">
        <f>IF(BS_CONTROLE[[#This Row],[Atividade]]=0, "-", BS_CONTROLE[[#This Row],[Atividade]])</f>
        <v>MECANIZAÇÃO - SOCADORA</v>
      </c>
      <c r="AK588" s="31" t="str">
        <f>BS_CONTROLE[[#This Row],[Local - Partida]]</f>
        <v>102ZKW2</v>
      </c>
      <c r="AL588" s="31" t="str">
        <f>BS_CONTROLE[[#This Row],[Local - Encerramento]]</f>
        <v>102ZKW2</v>
      </c>
      <c r="AM588" s="104" t="str">
        <f>IF(BS_CONTROLE[[#This Row],[Entre - Estações]]=0, "-", BS_CONTROLE[[#This Row],[Entre - Estações]])</f>
        <v>ZKW-ZLU</v>
      </c>
      <c r="AN588" s="104" t="str">
        <f>IF(BS_CONTROLE[[#This Row],[SB]]=0, "-", BS_CONTROLE[[#This Row],[SB]])</f>
        <v>102ZKW2</v>
      </c>
      <c r="AO588" s="104">
        <f>IF(BS_CONTROLE[[#This Row],[SUB]]=0, "-", BS_CONTROLE[[#This Row],[SUB]])</f>
        <v>55</v>
      </c>
      <c r="AP588" s="104">
        <f>BS_CONTROLE[[#This Row],[KM - Inicio]]</f>
        <v>97.9</v>
      </c>
      <c r="AQ588" s="104">
        <f>BS_CONTROLE[[#This Row],[KM - Inicio]]</f>
        <v>97.9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M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>W6046076</v>
      </c>
      <c r="B589" s="101">
        <v>46076</v>
      </c>
      <c r="C5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9" s="103" t="s">
        <v>828</v>
      </c>
      <c r="E589" s="155">
        <v>582</v>
      </c>
      <c r="F589" s="125" t="s">
        <v>756</v>
      </c>
      <c r="G589" s="140" t="str">
        <f>IF(D589="","*",VLOOKUP(F589,BS_ATIVIDADE[],3,FALSE))</f>
        <v>DORMENTE - DESCARGA</v>
      </c>
      <c r="H589" s="105" t="s">
        <v>1784</v>
      </c>
      <c r="I589" s="105" t="s">
        <v>1784</v>
      </c>
      <c r="J589" s="104">
        <v>55</v>
      </c>
      <c r="K589" s="104">
        <v>127.4</v>
      </c>
      <c r="L589" s="104">
        <v>137</v>
      </c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9" s="126" t="s">
        <v>1787</v>
      </c>
      <c r="O589" s="105">
        <v>0.33333333333333331</v>
      </c>
      <c r="P589" s="105">
        <v>8.3333333333333329E-2</v>
      </c>
      <c r="Q589" s="104">
        <v>1000</v>
      </c>
      <c r="R589" s="10" t="str">
        <f>IFERROR(_xlfn.XLOOKUP(F589, BS_ATIVIDADE[ATIVIDADE],BS_ATIVIDADE[UNIDADE] ), "*")</f>
        <v>Nº DE DORMENTES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tr">
        <f>IF(BS_CONTROLE[[#This Row],[Atividade]]=0, "-", BS_CONTROLE[[#This Row],[Atividade]])</f>
        <v>PDM - DESCARGA - DORMENTE</v>
      </c>
      <c r="AJ589" s="9" t="str">
        <f>IF(BS_CONTROLE[[#This Row],[Atividade]]=0, "-", BS_CONTROLE[[#This Row],[Atividade]])</f>
        <v>PDM - DESCARGA - DORMENTE</v>
      </c>
      <c r="AK589" s="31" t="str">
        <f>BS_CONTROLE[[#This Row],[Local - Partida]]</f>
        <v>ZEM130-2</v>
      </c>
      <c r="AL589" s="31" t="str">
        <f>BS_CONTROLE[[#This Row],[Local - Encerramento]]</f>
        <v>ZEM130-2</v>
      </c>
      <c r="AM589" s="104" t="str">
        <f>IF(BS_CONTROLE[[#This Row],[Entre - Estações]]=0, "-", BS_CONTROLE[[#This Row],[Entre - Estações]])</f>
        <v>ZWI-ZEM</v>
      </c>
      <c r="AN589" s="104" t="str">
        <f>IF(BS_CONTROLE[[#This Row],[SB]]=0, "-", BS_CONTROLE[[#This Row],[SB]])</f>
        <v>130ZYQW/ZEM2</v>
      </c>
      <c r="AO589" s="104">
        <f>IF(BS_CONTROLE[[#This Row],[SUB]]=0, "-", BS_CONTROLE[[#This Row],[SUB]])</f>
        <v>55</v>
      </c>
      <c r="AP589" s="104">
        <f>BS_CONTROLE[[#This Row],[KM - Inicio]]</f>
        <v>127.4</v>
      </c>
      <c r="AQ589" s="104">
        <f>BS_CONTROLE[[#This Row],[KM - Inicio]]</f>
        <v>127.4</v>
      </c>
      <c r="AR589" s="107"/>
      <c r="AS589" s="107"/>
      <c r="AT589" s="107"/>
      <c r="AU589" s="135"/>
      <c r="AV589" s="135"/>
      <c r="AW589" s="14"/>
      <c r="AX589" s="14"/>
      <c r="AY589" s="160">
        <f t="shared" si="60"/>
        <v>0</v>
      </c>
      <c r="AZ589" s="151"/>
      <c r="BA589" s="108"/>
      <c r="BB589" s="10" t="str">
        <f>IFERROR(_xlfn.XLOOKUP(AI589, BS_ATIVIDADE[ATIVIDADE],BS_ATIVIDADE[UNIDADE] ), "*")</f>
        <v>Nº DE DORMENTES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Produção e Intervalo</v>
      </c>
      <c r="BR589" s="19">
        <f t="shared" si="63"/>
        <v>0</v>
      </c>
      <c r="BS589" s="19">
        <f t="shared" si="64"/>
        <v>0</v>
      </c>
      <c r="BT589" s="185" t="str">
        <f t="shared" si="65"/>
        <v/>
      </c>
    </row>
    <row r="590" spans="1:72" ht="23.25" hidden="1">
      <c r="A590" s="47" t="str">
        <f t="shared" si="61"/>
        <v>W9746076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843</v>
      </c>
      <c r="E590" s="155">
        <v>584</v>
      </c>
      <c r="F590" s="125" t="s">
        <v>607</v>
      </c>
      <c r="G590" s="140" t="str">
        <f>IF(D590="","*",VLOOKUP(F590,BS_ATIVIDADE[],3,FALSE))</f>
        <v>OUTROS</v>
      </c>
      <c r="H590" s="105" t="s">
        <v>1144</v>
      </c>
      <c r="I590" s="105" t="s">
        <v>1764</v>
      </c>
      <c r="J590" s="104">
        <v>48</v>
      </c>
      <c r="K590" s="104">
        <v>135</v>
      </c>
      <c r="L590" s="104" t="s">
        <v>593</v>
      </c>
      <c r="M590" s="126" t="s">
        <v>1765</v>
      </c>
      <c r="N590" s="126" t="s">
        <v>1766</v>
      </c>
      <c r="O590" s="105">
        <v>0.5</v>
      </c>
      <c r="P590" s="105">
        <v>4.1666666666666664E-2</v>
      </c>
      <c r="Q590" s="104">
        <v>1</v>
      </c>
      <c r="R590" s="10" t="str">
        <f>IFERROR(_xlfn.XLOOKUP(F590, BS_ATIVIDADE[ATIVIDADE],BS_ATIVIDADE[UNIDADE] ), "*")</f>
        <v>BINÁRIO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1788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tr">
        <f>IF(BS_CONTROLE[[#This Row],[Atividade]]=0, "-", BS_CONTROLE[[#This Row],[Atividade]])</f>
        <v>DESLOCAMENTO</v>
      </c>
      <c r="AJ590" s="9" t="str">
        <f>IF(BS_CONTROLE[[#This Row],[Atividade]]=0, "-", BS_CONTROLE[[#This Row],[Atividade]])</f>
        <v>DESLOCAMENTO</v>
      </c>
      <c r="AK590" s="31" t="str">
        <f>BS_CONTROLE[[#This Row],[Local - Partida]]</f>
        <v>ZEM-1</v>
      </c>
      <c r="AL590" s="31" t="str">
        <f>BS_CONTROLE[[#This Row],[Local - Encerramento]]</f>
        <v>ZEV-1</v>
      </c>
      <c r="AM590" s="104" t="str">
        <f>IF(BS_CONTROLE[[#This Row],[Entre - Estações]]=0, "-", BS_CONTROLE[[#This Row],[Entre - Estações]])</f>
        <v>ZEM-ZEV</v>
      </c>
      <c r="AN590" s="104" t="str">
        <f>IF(BS_CONTROLE[[#This Row],[SB]]=0, "-", BS_CONTROLE[[#This Row],[SB]])</f>
        <v>ZEMZEV</v>
      </c>
      <c r="AO590" s="104">
        <f>IF(BS_CONTROLE[[#This Row],[SUB]]=0, "-", BS_CONTROLE[[#This Row],[SUB]])</f>
        <v>48</v>
      </c>
      <c r="AP590" s="104">
        <f>BS_CONTROLE[[#This Row],[KM - Inicio]]</f>
        <v>135</v>
      </c>
      <c r="AQ590" s="104">
        <f>BS_CONTROLE[[#This Row],[KM - Inicio]]</f>
        <v>135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BINÁRIO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WALTER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947</v>
      </c>
      <c r="E591" s="155">
        <v>584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155.62299999999999</v>
      </c>
      <c r="AQ591" s="104">
        <f>BS_CONTROLE[[#This Row],[KM - Inicio]]</f>
        <v>155.62299999999999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ADENISON (TP-810)46076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849</v>
      </c>
      <c r="E592" s="155">
        <v>585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1561551</v>
      </c>
      <c r="AO592" s="104">
        <f>IF(BS_CONTROLE[[#This Row],[SUB]]=0, "-", BS_CONTROLE[[#This Row],[SUB]])</f>
        <v>48</v>
      </c>
      <c r="AP592" s="104">
        <f>BS_CONTROLE[[#This Row],[KM - Inicio]]</f>
        <v>155.691</v>
      </c>
      <c r="AQ592" s="104">
        <f>BS_CONTROLE[[#This Row],[KM - Inicio]]</f>
        <v>155.691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>MATEUS (TP-809)46076</v>
      </c>
      <c r="B593" s="101">
        <v>46076</v>
      </c>
      <c r="C5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3" s="103" t="s">
        <v>921</v>
      </c>
      <c r="E593" s="155">
        <v>586</v>
      </c>
      <c r="F593" s="125" t="s">
        <v>726</v>
      </c>
      <c r="G593" s="140" t="str">
        <f>IF(D593="","*",VLOOKUP(F593,BS_ATIVIDADE[],3,FALSE))</f>
        <v>MODERNIZAÇÃO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3" s="126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3" s="105">
        <v>0.35416666666666669</v>
      </c>
      <c r="P593" s="105">
        <v>6.9444444444444448E-2</v>
      </c>
      <c r="Q593" s="104">
        <v>1</v>
      </c>
      <c r="R593" s="10" t="str">
        <f>IFERROR(_xlfn.XLOOKUP(F593, BS_ATIVIDADE[ATIVIDADE],BS_ATIVIDADE[UNIDADE] ), "*")</f>
        <v>Nº DE SOLDA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MODERNIZAÇÃO - SOLDA</v>
      </c>
      <c r="AJ593" s="9" t="str">
        <f>IF(BS_CONTROLE[[#This Row],[Atividade]]=0, "-", BS_CONTROLE[[#This Row],[Atividade]])</f>
        <v>MODERNIZAÇÃO - SOLDA</v>
      </c>
      <c r="AK593" s="31" t="str">
        <f>BS_CONTROLE[[#This Row],[Local - Partida]]</f>
        <v>-</v>
      </c>
      <c r="AL593" s="31" t="str">
        <f>BS_CONTROLE[[#This Row],[Local - Encerramento]]</f>
        <v>-</v>
      </c>
      <c r="AM593" s="104" t="str">
        <f>IF(BS_CONTROLE[[#This Row],[Entre - Estações]]=0, "-", BS_CONTROLE[[#This Row],[Entre - Estações]])</f>
        <v>ZRB-ZEV</v>
      </c>
      <c r="AN593" s="104">
        <f>IF(BS_CONTROLE[[#This Row],[SB]]=0, "-", BS_CONTROLE[[#This Row],[SB]])</f>
        <v>1571561</v>
      </c>
      <c r="AO593" s="104">
        <f>IF(BS_CONTROLE[[#This Row],[SUB]]=0, "-", BS_CONTROLE[[#This Row],[SUB]])</f>
        <v>48</v>
      </c>
      <c r="AP593" s="104">
        <f>BS_CONTROLE[[#This Row],[KM - Inicio]]</f>
        <v>156.005</v>
      </c>
      <c r="AQ593" s="104">
        <f>BS_CONTROLE[[#This Row],[KM - Inicio]]</f>
        <v>156.005</v>
      </c>
      <c r="AR593" s="107"/>
      <c r="AS593" s="107"/>
      <c r="AT593" s="107"/>
      <c r="AU593" s="135"/>
      <c r="AV593" s="135"/>
      <c r="AW593" s="14"/>
      <c r="AX593" s="14"/>
      <c r="AY593" s="160">
        <f t="shared" si="60"/>
        <v>0</v>
      </c>
      <c r="AZ593" s="151"/>
      <c r="BA593" s="108"/>
      <c r="BB593" s="10" t="str">
        <f>IFERROR(_xlfn.XLOOKUP(AI593, BS_ATIVIDADE[ATIVIDADE],BS_ATIVIDADE[UNIDADE] ), "*")</f>
        <v>Nº DE SOLDA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Produção e Intervalo</v>
      </c>
      <c r="BR593" s="19">
        <f t="shared" si="63"/>
        <v>0</v>
      </c>
      <c r="BS593" s="19">
        <f t="shared" si="64"/>
        <v>0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0.33333333333333331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ANTONI  (TP-720)46076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855</v>
      </c>
      <c r="E596" s="155">
        <v>557</v>
      </c>
      <c r="F596" s="125" t="s">
        <v>782</v>
      </c>
      <c r="G596" s="140" t="str">
        <f>IF(D596="","*",VLOOKUP(F596,BS_ATIVIDADE[],3,FALSE))</f>
        <v>TRILHO - SUBSTITUIÇÂO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6" s="105">
        <v>0.41666666666666669</v>
      </c>
      <c r="P596" s="105">
        <v>0.125</v>
      </c>
      <c r="Q596" s="104">
        <v>210</v>
      </c>
      <c r="R596" s="10" t="str">
        <f>IFERROR(_xlfn.XLOOKUP(F596, BS_ATIVIDADE[ATIVIDADE],BS_ATIVIDADE[UNIDADE] ), "*")</f>
        <v>M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1789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SUBSTITUIÇÃO - TRILHO</v>
      </c>
      <c r="AJ596" s="9" t="str">
        <f>IF(BS_CONTROLE[[#This Row],[Atividade]]=0, "-", BS_CONTROLE[[#This Row],[Atividade]])</f>
        <v>PDM - SUBSTITUIÇÃO - TRILHO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ZXW-ZGP</v>
      </c>
      <c r="AN596" s="104" t="str">
        <f>IF(BS_CONTROLE[[#This Row],[SB]]=0, "-", BS_CONTROLE[[#This Row],[SB]])</f>
        <v>K89ZES2</v>
      </c>
      <c r="AO596" s="104">
        <f>IF(BS_CONTROLE[[#This Row],[SUB]]=0, "-", BS_CONTROLE[[#This Row],[SUB]])</f>
        <v>92</v>
      </c>
      <c r="AP596" s="104">
        <f>BS_CONTROLE[[#This Row],[KM - Inicio]]</f>
        <v>87.2</v>
      </c>
      <c r="AQ596" s="104">
        <f>BS_CONTROLE[[#This Row],[KM - Inicio]]</f>
        <v>87.2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M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CARLOS (TP-722)46076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863</v>
      </c>
      <c r="E597" s="155">
        <v>557</v>
      </c>
      <c r="F597" s="125" t="s">
        <v>782</v>
      </c>
      <c r="G597" s="140" t="str">
        <f>IF(D597="","*",VLOOKUP(F597,BS_ATIVIDADE[],3,FALSE))</f>
        <v>TRILHO - SUBSTITUIÇÂO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7" s="105">
        <v>0.41666666666666669</v>
      </c>
      <c r="P597" s="105">
        <v>0.125</v>
      </c>
      <c r="Q597" s="104">
        <v>210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7" s="104" t="s">
        <v>1109</v>
      </c>
      <c r="W597" s="149" t="s">
        <v>1789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PDM - SUBSTITUIÇÃO - TRILHO</v>
      </c>
      <c r="AJ597" s="9" t="str">
        <f>IF(BS_CONTROLE[[#This Row],[Atividade]]=0, "-", BS_CONTROLE[[#This Row],[Atividade]])</f>
        <v>PDM - SUBSTITUIÇÃO - TRILHO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ZXW-ZGP</v>
      </c>
      <c r="AN597" s="104" t="str">
        <f>IF(BS_CONTROLE[[#This Row],[SB]]=0, "-", BS_CONTROLE[[#This Row],[SB]])</f>
        <v>K89ZES2</v>
      </c>
      <c r="AO597" s="104">
        <f>IF(BS_CONTROLE[[#This Row],[SUB]]=0, "-", BS_CONTROLE[[#This Row],[SUB]])</f>
        <v>92</v>
      </c>
      <c r="AP597" s="104">
        <f>BS_CONTROLE[[#This Row],[KM - Inicio]]</f>
        <v>87.2</v>
      </c>
      <c r="AQ597" s="104">
        <f>BS_CONTROLE[[#This Row],[KM - Inicio]]</f>
        <v>87.2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LEANDRO (TP-727)46076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915</v>
      </c>
      <c r="E598" s="155">
        <v>557</v>
      </c>
      <c r="F598" s="125" t="s">
        <v>782</v>
      </c>
      <c r="G598" s="140" t="str">
        <f>IF(D598="","*",VLOOKUP(F598,BS_ATIVIDADE[],3,FALSE))</f>
        <v>TRILHO - SUBSTITUIÇÂO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98" s="105">
        <v>0.41666666666666669</v>
      </c>
      <c r="P598" s="105">
        <v>0.125</v>
      </c>
      <c r="Q598" s="104">
        <v>200</v>
      </c>
      <c r="R598" s="10" t="str">
        <f>IFERROR(_xlfn.XLOOKUP(F598, BS_ATIVIDADE[ATIVIDADE],BS_ATIVIDADE[UNIDADE] ), "*")</f>
        <v>M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8" s="104" t="s">
        <v>1109</v>
      </c>
      <c r="W598" s="149" t="s">
        <v>1789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PDM - SUBSTITUIÇÃO - TRILHO</v>
      </c>
      <c r="AJ598" s="9" t="str">
        <f>IF(BS_CONTROLE[[#This Row],[Atividade]]=0, "-", BS_CONTROLE[[#This Row],[Atividade]])</f>
        <v>PDM - SUBSTITUIÇÃO - TRILHO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ZXW-ZGP</v>
      </c>
      <c r="AN598" s="104" t="str">
        <f>IF(BS_CONTROLE[[#This Row],[SB]]=0, "-", BS_CONTROLE[[#This Row],[SB]])</f>
        <v>K89ZES2</v>
      </c>
      <c r="AO598" s="104">
        <f>IF(BS_CONTROLE[[#This Row],[SUB]]=0, "-", BS_CONTROLE[[#This Row],[SUB]])</f>
        <v>92</v>
      </c>
      <c r="AP598" s="104">
        <f>BS_CONTROLE[[#This Row],[KM - Inicio]]</f>
        <v>87.2</v>
      </c>
      <c r="AQ598" s="104">
        <f>BS_CONTROLE[[#This Row],[KM - Inicio]]</f>
        <v>87.2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M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>HUELTON (TP-725)46076</v>
      </c>
      <c r="B599" s="101">
        <v>46076</v>
      </c>
      <c r="C5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9" s="103" t="s">
        <v>891</v>
      </c>
      <c r="E599" s="155">
        <v>557</v>
      </c>
      <c r="F599" s="125" t="s">
        <v>775</v>
      </c>
      <c r="G599" s="140" t="str">
        <f>IF(D599="","*",VLOOKUP(F599,BS_ATIVIDADE[],3,FALSE))</f>
        <v>SOLDA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tr">
        <f>IFERROR(_xlfn.XLOOKUP(F599, BS_ATIVIDADE[ATIVIDADE],BS_ATIVIDADE[UNIDADE] ), "*")</f>
        <v>Nº DE SOLDA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PDM - SOLDA</v>
      </c>
      <c r="AJ599" s="9" t="str">
        <f>IF(BS_CONTROLE[[#This Row],[Atividade]]=0, "-", BS_CONTROLE[[#This Row],[Atividade]])</f>
        <v>PDM - SOLDA</v>
      </c>
      <c r="AK599" s="31" t="str">
        <f>BS_CONTROLE[[#This Row],[Local - Partida]]</f>
        <v>-</v>
      </c>
      <c r="AL599" s="31" t="str">
        <f>BS_CONTROLE[[#This Row],[Local - Encerramento]]</f>
        <v>-</v>
      </c>
      <c r="AM599" s="104" t="str">
        <f>IF(BS_CONTROLE[[#This Row],[Entre - Estações]]=0, "-", BS_CONTROLE[[#This Row],[Entre - Estações]])</f>
        <v>ZPT</v>
      </c>
      <c r="AN599" s="104" t="str">
        <f>IF(BS_CONTROLE[[#This Row],[SB]]=0, "-", BS_CONTROLE[[#This Row],[SB]])</f>
        <v>ZPT2</v>
      </c>
      <c r="AO599" s="104">
        <f>IF(BS_CONTROLE[[#This Row],[SUB]]=0, "-", BS_CONTROLE[[#This Row],[SUB]])</f>
        <v>92</v>
      </c>
      <c r="AP599" s="104">
        <f>BS_CONTROLE[[#This Row],[KM - Inicio]]</f>
        <v>106.7</v>
      </c>
      <c r="AQ599" s="104">
        <f>BS_CONTROLE[[#This Row],[KM - Inicio]]</f>
        <v>106.7</v>
      </c>
      <c r="AR599" s="107"/>
      <c r="AS599" s="107"/>
      <c r="AT599" s="107"/>
      <c r="AU599" s="135"/>
      <c r="AV599" s="135"/>
      <c r="AW599" s="14"/>
      <c r="AX599" s="14"/>
      <c r="AY599" s="160">
        <f t="shared" si="60"/>
        <v>0</v>
      </c>
      <c r="AZ599" s="151"/>
      <c r="BA599" s="108"/>
      <c r="BB599" s="10" t="str">
        <f>IFERROR(_xlfn.XLOOKUP(AI599, BS_ATIVIDADE[ATIVIDADE],BS_ATIVIDADE[UNIDADE] ), "*")</f>
        <v>Nº DE SOLDA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Produção e Intervalo</v>
      </c>
      <c r="BR599" s="19">
        <f t="shared" si="63"/>
        <v>0</v>
      </c>
      <c r="BS599" s="19">
        <f t="shared" si="64"/>
        <v>0</v>
      </c>
      <c r="BT599" s="185" t="str">
        <f t="shared" si="65"/>
        <v/>
      </c>
    </row>
    <row r="600" spans="1:72" hidden="1">
      <c r="A600" s="47" t="str">
        <f t="shared" si="61"/>
        <v>DIEGO (TF-42)46076</v>
      </c>
      <c r="B600" s="101">
        <v>46076</v>
      </c>
      <c r="C6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0" s="103" t="s">
        <v>872</v>
      </c>
      <c r="E600" s="155">
        <v>492</v>
      </c>
      <c r="F600" s="125" t="s">
        <v>671</v>
      </c>
      <c r="G600" s="140" t="str">
        <f>IF(D600="","*",VLOOKUP(F600,BS_ATIVIDADE[],3,FALSE))</f>
        <v>LIMPEZA LASTRO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0" s="105">
        <v>0.41666666666666669</v>
      </c>
      <c r="P600" s="105">
        <v>6.25E-2</v>
      </c>
      <c r="Q600" s="104">
        <v>15</v>
      </c>
      <c r="R600" s="10" t="str">
        <f>IFERROR(_xlfn.XLOOKUP(F600, BS_ATIVIDADE[ATIVIDADE],BS_ATIVIDADE[UNIDADE] ), "*")</f>
        <v>M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LIMPEZA LASTRO</v>
      </c>
      <c r="AJ600" s="9" t="str">
        <f>IF(BS_CONTROLE[[#This Row],[Atividade]]=0, "-", BS_CONTROLE[[#This Row],[Atividade]])</f>
        <v>LIMPEZA LASTRO</v>
      </c>
      <c r="AK600" s="31" t="str">
        <f>BS_CONTROLE[[#This Row],[Local - Partida]]</f>
        <v>-</v>
      </c>
      <c r="AL600" s="31" t="str">
        <f>BS_CONTROLE[[#This Row],[Local - Encerramento]]</f>
        <v>-</v>
      </c>
      <c r="AM600" s="104" t="str">
        <f>IF(BS_CONTROLE[[#This Row],[Entre - Estações]]=0, "-", BS_CONTROLE[[#This Row],[Entre - Estações]])</f>
        <v>PAT-ZGM</v>
      </c>
      <c r="AN600" s="104" t="str">
        <f>IF(BS_CONTROLE[[#This Row],[SB]]=0, "-", BS_CONTROLE[[#This Row],[SB]])</f>
        <v>PAT1102</v>
      </c>
      <c r="AO600" s="104">
        <f>IF(BS_CONTROLE[[#This Row],[SUB]]=0, "-", BS_CONTROLE[[#This Row],[SUB]])</f>
        <v>53</v>
      </c>
      <c r="AP600" s="104">
        <f>BS_CONTROLE[[#This Row],[KM - Inicio]]</f>
        <v>109.25</v>
      </c>
      <c r="AQ600" s="104">
        <f>BS_CONTROLE[[#This Row],[KM - Inicio]]</f>
        <v>109.25</v>
      </c>
      <c r="AR600" s="107"/>
      <c r="AS600" s="107"/>
      <c r="AT600" s="107"/>
      <c r="AU600" s="135"/>
      <c r="AV600" s="135"/>
      <c r="AW600" s="14"/>
      <c r="AX600" s="14"/>
      <c r="AY600" s="160">
        <f t="shared" si="60"/>
        <v>0</v>
      </c>
      <c r="AZ600" s="151"/>
      <c r="BA600" s="108"/>
      <c r="BB600" s="10" t="str">
        <f>IFERROR(_xlfn.XLOOKUP(AI600, BS_ATIVIDADE[ATIVIDADE],BS_ATIVIDADE[UNIDADE] ), "*")</f>
        <v>M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Produção e Intervalo</v>
      </c>
      <c r="BR600" s="19">
        <f t="shared" si="63"/>
        <v>0</v>
      </c>
      <c r="BS600" s="19">
        <f t="shared" si="64"/>
        <v>0</v>
      </c>
      <c r="BT600" s="185" t="str">
        <f t="shared" si="65"/>
        <v/>
      </c>
    </row>
    <row r="601" spans="1:72" hidden="1">
      <c r="A601" s="47" t="str">
        <f t="shared" si="61"/>
        <v>EXPANSÃO TURMA 146076</v>
      </c>
      <c r="B601" s="101">
        <v>46076</v>
      </c>
      <c r="C6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601" s="103" t="s">
        <v>594</v>
      </c>
      <c r="E601" s="155">
        <v>559</v>
      </c>
      <c r="F601" s="125" t="s">
        <v>654</v>
      </c>
      <c r="G601" s="140" t="str">
        <f>IF(D601="","*",VLOOKUP(F601,BS_ATIVIDADE[],3,FALSE))</f>
        <v>EXPANSÃO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01" s="126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01" s="105">
        <v>0.35416666666666669</v>
      </c>
      <c r="P601" s="105">
        <v>6.25E-2</v>
      </c>
      <c r="Q601" s="104">
        <v>1</v>
      </c>
      <c r="R601" s="10" t="str">
        <f>IFERROR(_xlfn.XLOOKUP(F601, BS_ATIVIDADE[ATIVIDADE],BS_ATIVIDADE[UNIDADE] ), "*")</f>
        <v>Nº DE SOLDA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EXPANSÃO - SOLDA</v>
      </c>
      <c r="AJ601" s="9" t="str">
        <f>IF(BS_CONTROLE[[#This Row],[Atividade]]=0, "-", BS_CONTROLE[[#This Row],[Atividade]])</f>
        <v>EXPANSÃO - SOLDA</v>
      </c>
      <c r="AK601" s="31" t="str">
        <f>BS_CONTROLE[[#This Row],[Local - Partida]]</f>
        <v>-</v>
      </c>
      <c r="AL601" s="31" t="str">
        <f>BS_CONTROLE[[#This Row],[Local - Encerramento]]</f>
        <v>-</v>
      </c>
      <c r="AM601" s="104" t="str">
        <f>IF(BS_CONTROLE[[#This Row],[Entre - Estações]]=0, "-", BS_CONTROLE[[#This Row],[Entre - Estações]])</f>
        <v>109-ZGM</v>
      </c>
      <c r="AN601" s="104">
        <f>IF(BS_CONTROLE[[#This Row],[SB]]=0, "-", BS_CONTROLE[[#This Row],[SB]])</f>
        <v>1131121</v>
      </c>
      <c r="AO601" s="104">
        <f>IF(BS_CONTROLE[[#This Row],[SUB]]=0, "-", BS_CONTROLE[[#This Row],[SUB]])</f>
        <v>30</v>
      </c>
      <c r="AP601" s="104">
        <f>BS_CONTROLE[[#This Row],[KM - Inicio]]</f>
        <v>111.98</v>
      </c>
      <c r="AQ601" s="104">
        <f>BS_CONTROLE[[#This Row],[KM - Inicio]]</f>
        <v>111.98</v>
      </c>
      <c r="AR601" s="107"/>
      <c r="AS601" s="107"/>
      <c r="AT601" s="107"/>
      <c r="AU601" s="135"/>
      <c r="AV601" s="135"/>
      <c r="AW601" s="14"/>
      <c r="AX601" s="14"/>
      <c r="AY601" s="160">
        <f t="shared" si="60"/>
        <v>0</v>
      </c>
      <c r="AZ601" s="151"/>
      <c r="BA601" s="108"/>
      <c r="BB601" s="10" t="str">
        <f>IFERROR(_xlfn.XLOOKUP(AI601, BS_ATIVIDADE[ATIVIDADE],BS_ATIVIDADE[UNIDADE] ), "*")</f>
        <v>Nº DE SOLDA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Produção e Intervalo</v>
      </c>
      <c r="BR601" s="19">
        <f t="shared" si="63"/>
        <v>0</v>
      </c>
      <c r="BS601" s="19">
        <f t="shared" si="64"/>
        <v>0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8" t="s">
        <v>1790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56" t="s">
        <v>1791</v>
      </c>
      <c r="C4" s="156" t="s">
        <v>1792</v>
      </c>
      <c r="D4" s="156" t="s">
        <v>1793</v>
      </c>
      <c r="E4" s="156" t="s">
        <v>1794</v>
      </c>
      <c r="F4" s="156" t="s">
        <v>4</v>
      </c>
      <c r="G4" s="156" t="s">
        <v>1795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1796</v>
      </c>
      <c r="C6" s="157">
        <v>407867</v>
      </c>
      <c r="D6" s="157" t="s">
        <v>1797</v>
      </c>
      <c r="E6" s="157" t="s">
        <v>826</v>
      </c>
      <c r="F6" s="157" t="s">
        <v>1798</v>
      </c>
      <c r="G6" s="158"/>
    </row>
    <row r="7" spans="2:7">
      <c r="B7" s="177" t="s">
        <v>1799</v>
      </c>
      <c r="C7" s="177">
        <v>293644</v>
      </c>
      <c r="D7" s="177" t="s">
        <v>1800</v>
      </c>
      <c r="E7" s="177" t="s">
        <v>826</v>
      </c>
      <c r="F7" s="177" t="s">
        <v>1798</v>
      </c>
      <c r="G7" s="178" t="s">
        <v>1801</v>
      </c>
    </row>
    <row r="8" spans="2:7">
      <c r="B8" s="157" t="s">
        <v>1802</v>
      </c>
      <c r="C8" s="157">
        <v>256790</v>
      </c>
      <c r="D8" s="157" t="s">
        <v>1803</v>
      </c>
      <c r="E8" s="157" t="s">
        <v>827</v>
      </c>
      <c r="F8" s="157" t="s">
        <v>1804</v>
      </c>
      <c r="G8" s="158">
        <v>46357</v>
      </c>
    </row>
    <row r="9" spans="2:7" ht="29.25">
      <c r="B9" s="157" t="s">
        <v>1805</v>
      </c>
      <c r="C9" s="157"/>
      <c r="D9" s="157"/>
      <c r="E9" s="157" t="s">
        <v>827</v>
      </c>
      <c r="F9" s="157" t="s">
        <v>1804</v>
      </c>
      <c r="G9" s="158" t="s">
        <v>1806</v>
      </c>
    </row>
    <row r="10" spans="2:7">
      <c r="B10" s="157" t="s">
        <v>1807</v>
      </c>
      <c r="C10" s="157">
        <v>265193</v>
      </c>
      <c r="D10" s="157" t="s">
        <v>1808</v>
      </c>
      <c r="E10" s="157" t="s">
        <v>828</v>
      </c>
      <c r="F10" s="157" t="s">
        <v>54</v>
      </c>
      <c r="G10" s="157" t="s">
        <v>1809</v>
      </c>
    </row>
    <row r="11" spans="2:7">
      <c r="B11" s="157" t="s">
        <v>1810</v>
      </c>
      <c r="C11" s="157">
        <v>293716</v>
      </c>
      <c r="D11" s="157" t="s">
        <v>1811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1812</v>
      </c>
      <c r="C12" s="157">
        <v>257258</v>
      </c>
      <c r="D12" s="157" t="s">
        <v>1813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1814</v>
      </c>
      <c r="C13" s="157">
        <v>371147</v>
      </c>
      <c r="D13" s="157" t="s">
        <v>1815</v>
      </c>
      <c r="E13" s="157" t="s">
        <v>829</v>
      </c>
      <c r="F13" s="157" t="s">
        <v>71</v>
      </c>
      <c r="G13" s="157" t="s">
        <v>1809</v>
      </c>
    </row>
    <row r="14" spans="2:7">
      <c r="B14" s="157" t="s">
        <v>1816</v>
      </c>
      <c r="C14" s="157">
        <v>259230</v>
      </c>
      <c r="D14" s="157" t="s">
        <v>1817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1818</v>
      </c>
      <c r="C15" s="157">
        <v>370705</v>
      </c>
      <c r="D15" s="157"/>
      <c r="E15" s="157" t="s">
        <v>829</v>
      </c>
      <c r="F15" s="157" t="s">
        <v>71</v>
      </c>
      <c r="G15" s="157" t="s">
        <v>1809</v>
      </c>
    </row>
    <row r="16" spans="2:7" ht="29.25">
      <c r="B16" s="157" t="s">
        <v>1819</v>
      </c>
      <c r="C16" s="157">
        <v>258542</v>
      </c>
      <c r="D16" s="157" t="s">
        <v>1820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1821</v>
      </c>
      <c r="C17" s="157">
        <v>257050</v>
      </c>
      <c r="D17" s="157" t="s">
        <v>1822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0" t="s">
        <v>1823</v>
      </c>
      <c r="C2" s="240"/>
      <c r="D2" s="240"/>
      <c r="E2" s="240"/>
      <c r="F2" s="240"/>
      <c r="G2" s="240"/>
    </row>
    <row r="3" spans="2:7" ht="19.5" customHeight="1">
      <c r="B3" s="240"/>
      <c r="C3" s="240"/>
      <c r="D3" s="240"/>
      <c r="E3" s="240"/>
      <c r="F3" s="240"/>
      <c r="G3" s="240"/>
    </row>
    <row r="4" spans="2:7" ht="19.5" customHeight="1">
      <c r="B4" s="159" t="s">
        <v>686</v>
      </c>
      <c r="C4" s="159" t="s">
        <v>1824</v>
      </c>
      <c r="D4" s="159" t="s">
        <v>1825</v>
      </c>
      <c r="E4" s="159" t="s">
        <v>1826</v>
      </c>
      <c r="F4" s="156" t="s">
        <v>1827</v>
      </c>
      <c r="G4" s="159" t="s">
        <v>1828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1829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1830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1829</v>
      </c>
      <c r="G8" s="162"/>
    </row>
    <row r="9" spans="2:7" ht="19.5" customHeight="1">
      <c r="B9" s="162" t="s">
        <v>829</v>
      </c>
      <c r="C9" s="162">
        <v>7663</v>
      </c>
      <c r="D9" s="163">
        <v>46074</v>
      </c>
      <c r="E9" s="162">
        <v>3000</v>
      </c>
      <c r="F9" s="164" t="s">
        <v>1829</v>
      </c>
      <c r="G9" s="162"/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1829</v>
      </c>
      <c r="G10" s="162"/>
    </row>
    <row r="11" spans="2:7" ht="19.5" customHeight="1">
      <c r="B11" s="162" t="s">
        <v>1831</v>
      </c>
      <c r="C11" s="162">
        <v>9038</v>
      </c>
      <c r="D11" s="163">
        <v>46070</v>
      </c>
      <c r="E11" s="162">
        <v>9637</v>
      </c>
      <c r="F11" s="164" t="s">
        <v>1832</v>
      </c>
      <c r="G11" s="162"/>
    </row>
    <row r="12" spans="2:7" ht="19.5" customHeight="1">
      <c r="B12" s="162" t="s">
        <v>752</v>
      </c>
      <c r="C12" s="162" t="s">
        <v>1833</v>
      </c>
      <c r="D12" s="163">
        <v>46066</v>
      </c>
      <c r="E12" s="162">
        <v>9500</v>
      </c>
      <c r="F12" s="164" t="s">
        <v>1834</v>
      </c>
      <c r="G12" s="162"/>
    </row>
    <row r="13" spans="2:7" ht="19.5" customHeight="1">
      <c r="B13" s="162" t="s">
        <v>752</v>
      </c>
      <c r="C13" s="162" t="s">
        <v>1835</v>
      </c>
      <c r="D13" s="163">
        <v>46066</v>
      </c>
      <c r="E13" s="162">
        <v>10500</v>
      </c>
      <c r="F13" s="164" t="s">
        <v>1834</v>
      </c>
      <c r="G13" s="162"/>
    </row>
    <row r="14" spans="2:7" ht="19.5" customHeight="1">
      <c r="B14" s="162" t="s">
        <v>752</v>
      </c>
      <c r="C14" s="162" t="s">
        <v>1836</v>
      </c>
      <c r="D14" s="163">
        <v>46066</v>
      </c>
      <c r="E14" s="162">
        <v>9000</v>
      </c>
      <c r="F14" s="164" t="s">
        <v>1834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71" sqref="B571:T59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8"/>
      <c r="B1" s="249"/>
      <c r="C1" s="250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1" t="s">
        <v>1043</v>
      </c>
      <c r="Q1" s="252"/>
      <c r="R1" s="110"/>
      <c r="S1" s="83"/>
      <c r="T1" s="85"/>
      <c r="U1" s="253" t="s">
        <v>1837</v>
      </c>
      <c r="V1" s="253"/>
      <c r="W1" s="253"/>
    </row>
    <row r="2" spans="1:23" ht="15" customHeight="1">
      <c r="A2" s="86" t="s">
        <v>1838</v>
      </c>
      <c r="B2" s="86" t="s">
        <v>1839</v>
      </c>
      <c r="C2" s="86" t="s">
        <v>411</v>
      </c>
      <c r="D2" s="87" t="s">
        <v>995</v>
      </c>
      <c r="E2" s="87" t="s">
        <v>4</v>
      </c>
      <c r="F2" s="87" t="s">
        <v>1840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1841</v>
      </c>
      <c r="T2" s="90" t="s">
        <v>998</v>
      </c>
      <c r="U2" s="137">
        <f ca="1">TODAY()-1</f>
        <v>46074</v>
      </c>
      <c r="V2" s="137">
        <f ca="1">U2-1</f>
        <v>46073</v>
      </c>
      <c r="W2" s="137">
        <f ca="1">V2-1</f>
        <v>46072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2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3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130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>
        <f ca="1">_xlfn.XLOOKUP(G24&amp;$V$2,BS_CONTROLE[CHAVE],BS_CONTROLE[Quantidade_11],"-")</f>
        <v>560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3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2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3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3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2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130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560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3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3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3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2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130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560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40</v>
      </c>
      <c r="V96" s="136">
        <f ca="1">_xlfn.XLOOKUP(G96&amp;$V$2,BS_CONTROLE[CHAVE],BS_CONTROLE[Quantidade_11],"-")</f>
        <v>45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3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3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3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2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1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130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560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>
        <f ca="1">_xlfn.XLOOKUP(G118&amp;$V$2,BS_CONTROLE[CHAVE],BS_CONTROLE[Quantidade_11],"-")</f>
        <v>1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40</v>
      </c>
      <c r="V122" s="136">
        <f ca="1">_xlfn.XLOOKUP(G122&amp;$V$2,BS_CONTROLE[CHAVE],BS_CONTROLE[Quantidade_11],"-")</f>
        <v>45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3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3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3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2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130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560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>
        <f ca="1">_xlfn.XLOOKUP(G144&amp;$V$2,BS_CONTROLE[CHAVE],BS_CONTROLE[Quantidade_11],"-")</f>
        <v>1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40</v>
      </c>
      <c r="V152" s="136">
        <f ca="1">_xlfn.XLOOKUP(G152&amp;$V$2,BS_CONTROLE[CHAVE],BS_CONTROLE[Quantidade_11],"-")</f>
        <v>45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3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3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2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>
        <f ca="1">_xlfn.XLOOKUP(G171&amp;$V$2,BS_CONTROLE[CHAVE],BS_CONTROLE[Quantidade_11],"-")</f>
        <v>560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40</v>
      </c>
      <c r="V186" s="136">
        <f ca="1">_xlfn.XLOOKUP(G186&amp;$V$2,BS_CONTROLE[CHAVE],BS_CONTROLE[Quantidade_11],"-")</f>
        <v>45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3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40</v>
      </c>
      <c r="V192" s="136">
        <f ca="1">_xlfn.XLOOKUP(G192&amp;$V$2,BS_CONTROLE[CHAVE],BS_CONTROLE[Quantidade_11],"-")</f>
        <v>45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3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2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130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>
        <f ca="1">_xlfn.XLOOKUP(G204&amp;$V$2,BS_CONTROLE[CHAVE],BS_CONTROLE[Quantidade_11],"-")</f>
        <v>560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>
        <f ca="1">_xlfn.XLOOKUP(G208&amp;$V$2,BS_CONTROLE[CHAVE],BS_CONTROLE[Quantidade_11],"-")</f>
        <v>1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>
        <f ca="1">_xlfn.XLOOKUP(G209&amp;$W$2,BS_CONTROLE[CHAVE],BS_CONTROLE[Quantidade_11],"-")</f>
        <v>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40</v>
      </c>
      <c r="V216" s="136">
        <f ca="1">_xlfn.XLOOKUP(G216&amp;$V$2,BS_CONTROLE[CHAVE],BS_CONTROLE[Quantidade_11],"-")</f>
        <v>45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3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3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2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130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1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312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560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40</v>
      </c>
      <c r="V249" s="136">
        <f ca="1">_xlfn.XLOOKUP(G249&amp;$V$2,BS_CONTROLE[CHAVE],BS_CONTROLE[Quantidade_11],"-")</f>
        <v>45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3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3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2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130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312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560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>
        <f ca="1">_xlfn.XLOOKUP(G269&amp;$V$2,BS_CONTROLE[CHAVE],BS_CONTROLE[Quantidade_11],"-")</f>
        <v>1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>
        <f ca="1">_xlfn.XLOOKUP(G275&amp;$W$2,BS_CONTROLE[CHAVE],BS_CONTROLE[Quantidade_11],"-")</f>
        <v>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40</v>
      </c>
      <c r="V276" s="136">
        <f ca="1">_xlfn.XLOOKUP(G276&amp;$V$2,BS_CONTROLE[CHAVE],BS_CONTROLE[Quantidade_11],"-")</f>
        <v>45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3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3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3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2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130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560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>
        <f ca="1">_xlfn.XLOOKUP(G295&amp;$V$2,BS_CONTROLE[CHAVE],BS_CONTROLE[Quantidade_11],"-")</f>
        <v>1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>
        <f ca="1">_xlfn.XLOOKUP(G299&amp;$W$2,BS_CONTROLE[CHAVE],BS_CONTROLE[Quantidade_11],"-")</f>
        <v>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40</v>
      </c>
      <c r="V301" s="136">
        <f ca="1">_xlfn.XLOOKUP(G301&amp;$V$2,BS_CONTROLE[CHAVE],BS_CONTROLE[Quantidade_11],"-")</f>
        <v>45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3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3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2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130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1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560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>
        <f ca="1">_xlfn.XLOOKUP(G336&amp;$W$2,BS_CONTROLE[CHAVE],BS_CONTROLE[Quantidade_11],"-")</f>
        <v>0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3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2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>
        <f ca="1">_xlfn.XLOOKUP(G355&amp;$V$2,BS_CONTROLE[CHAVE],BS_CONTROLE[Quantidade_11],"-")</f>
        <v>1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>
        <f ca="1">_xlfn.XLOOKUP(G357&amp;$V$2,BS_CONTROLE[CHAVE],BS_CONTROLE[Quantidade_11],"-")</f>
        <v>560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3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3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2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130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1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>
        <f ca="1">_xlfn.XLOOKUP(G381&amp;$V$2,BS_CONTROLE[CHAVE],BS_CONTROLE[Quantidade_11],"-")</f>
        <v>1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>
        <f ca="1">_xlfn.XLOOKUP(G383&amp;$V$2,BS_CONTROLE[CHAVE],BS_CONTROLE[Quantidade_11],"-")</f>
        <v>560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>
        <f ca="1">_xlfn.XLOOKUP(G390&amp;$W$2,BS_CONTROLE[CHAVE],BS_CONTROLE[Quantidade_11],"-")</f>
        <v>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3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3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2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130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1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>
        <f ca="1">_xlfn.XLOOKUP(G409&amp;$V$2,BS_CONTROLE[CHAVE],BS_CONTROLE[Quantidade_11],"-")</f>
        <v>560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>
        <f ca="1">_xlfn.XLOOKUP(G426&amp;$W$2,BS_CONTROLE[CHAVE],BS_CONTROLE[Quantidade_11],"-")</f>
        <v>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 t="str">
        <f ca="1">_xlfn.XLOOKUP(G427&amp;$V$2,BS_CONTROLE[CHAVE],BS_CONTROLE[Quantidade_11],"-")</f>
        <v>-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40</v>
      </c>
      <c r="V428" s="136">
        <f ca="1">_xlfn.XLOOKUP(G428&amp;$V$2,BS_CONTROLE[CHAVE],BS_CONTROLE[Quantidade_11],"-")</f>
        <v>45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3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1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3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2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130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>
        <f ca="1">_xlfn.XLOOKUP(G444&amp;$V$2,BS_CONTROLE[CHAVE],BS_CONTROLE[Quantidade_11],"-")</f>
        <v>1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>
        <f ca="1">_xlfn.XLOOKUP(G445&amp;$V$2,BS_CONTROLE[CHAVE],BS_CONTROLE[Quantidade_11],"-")</f>
        <v>560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 t="str">
        <f ca="1">_xlfn.XLOOKUP(G455&amp;$V$2,BS_CONTROLE[CHAVE],BS_CONTROLE[Quantidade_11],"-")</f>
        <v>-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>
        <f ca="1">_xlfn.XLOOKUP(G456&amp;$W$2,BS_CONTROLE[CHAVE],BS_CONTROLE[Quantidade_11],"-")</f>
        <v>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40</v>
      </c>
      <c r="V458" s="136">
        <f ca="1">_xlfn.XLOOKUP(G458&amp;$V$2,BS_CONTROLE[CHAVE],BS_CONTROLE[Quantidade_11],"-")</f>
        <v>45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3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1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3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2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130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1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>
        <f ca="1">_xlfn.XLOOKUP(G474&amp;$V$2,BS_CONTROLE[CHAVE],BS_CONTROLE[Quantidade_11],"-")</f>
        <v>560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312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>
        <f ca="1">_xlfn.XLOOKUP(G479&amp;$V$2,BS_CONTROLE[CHAVE],BS_CONTROLE[Quantidade_11],"-")</f>
        <v>1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>
        <f ca="1">_xlfn.XLOOKUP(G482&amp;$W$2,BS_CONTROLE[CHAVE],BS_CONTROLE[Quantidade_11],"-")</f>
        <v>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>
        <f ca="1">_xlfn.XLOOKUP(G491&amp;$W$2,BS_CONTROLE[CHAVE],BS_CONTROLE[Quantidade_11],"-")</f>
        <v>0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 t="str">
        <f ca="1">_xlfn.XLOOKUP(G492&amp;$V$2,BS_CONTROLE[CHAVE],BS_CONTROLE[Quantidade_11],"-")</f>
        <v>-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40</v>
      </c>
      <c r="V495" s="136">
        <f ca="1">_xlfn.XLOOKUP(G495&amp;$V$2,BS_CONTROLE[CHAVE],BS_CONTROLE[Quantidade_11],"-")</f>
        <v>45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3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2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130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1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1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>
        <f ca="1">_xlfn.XLOOKUP(G512&amp;$V$2,BS_CONTROLE[CHAVE],BS_CONTROLE[Quantidade_11],"-")</f>
        <v>560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>
        <f ca="1">_xlfn.XLOOKUP(G515&amp;$V$2,BS_CONTROLE[CHAVE],BS_CONTROLE[Quantidade_11],"-")</f>
        <v>1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312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>
        <f ca="1">_xlfn.XLOOKUP(G527&amp;$V$2,BS_CONTROLE[CHAVE],BS_CONTROLE[Quantidade_11],"-")</f>
        <v>0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1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40</v>
      </c>
      <c r="V535" s="136">
        <f ca="1">_xlfn.XLOOKUP(G535&amp;$V$2,BS_CONTROLE[CHAVE],BS_CONTROLE[Quantidade_11],"-")</f>
        <v>45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3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3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2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>
        <f ca="1">_xlfn.XLOOKUP(G541&amp;$U$2,BS_CONTROLE[CHAVE],BS_CONTROLE[Quantidade_11],"-")</f>
        <v>1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1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>
        <f ca="1">_xlfn.XLOOKUP(G548&amp;$U$2,BS_CONTROLE[CHAVE],BS_CONTROLE[Quantidade_11],"-")</f>
        <v>0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40</v>
      </c>
      <c r="V561" s="136">
        <f ca="1">_xlfn.XLOOKUP(G561&amp;$V$2,BS_CONTROLE[CHAVE],BS_CONTROLE[Quantidade_11],"-")</f>
        <v>45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3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1</v>
      </c>
      <c r="V563" s="136" t="str">
        <f ca="1">_xlfn.XLOOKUP(G563&amp;$V$2,BS_CONTROLE[CHAVE],BS_CONTROLE[Quantidade_11],"-")</f>
        <v>-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40</v>
      </c>
      <c r="V568" s="136">
        <f ca="1">_xlfn.XLOOKUP(G568&amp;$V$2,BS_CONTROLE[CHAVE],BS_CONTROLE[Quantidade_11],"-")</f>
        <v>45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2</v>
      </c>
      <c r="W571" s="136">
        <f ca="1">_xlfn.XLOOKUP(G571&amp;$W$2,BS_CONTROLE[CHAVE],BS_CONTROLE[Quantidade_11],"-")</f>
        <v>0</v>
      </c>
    </row>
    <row r="572" spans="1:23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1</v>
      </c>
    </row>
    <row r="576" spans="1:23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130</v>
      </c>
      <c r="W577" s="136">
        <f ca="1">_xlfn.XLOOKUP(G577&amp;$W$2,BS_CONTROLE[CHAVE],BS_CONTROLE[Quantidade_11],"-")</f>
        <v>0</v>
      </c>
    </row>
    <row r="578" spans="1:23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>
        <f ca="1">_xlfn.XLOOKUP(G579&amp;$U$2,BS_CONTROLE[CHAVE],BS_CONTROLE[Quantidade_11],"-")</f>
        <v>1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>
        <f ca="1">_xlfn.XLOOKUP(G580&amp;$U$2,BS_CONTROLE[CHAVE],BS_CONTROLE[Quantidade_11],"-")</f>
        <v>0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>
        <f ca="1">_xlfn.XLOOKUP(G585&amp;$V$2,BS_CONTROLE[CHAVE],BS_CONTROLE[Quantidade_11],"-")</f>
        <v>560</v>
      </c>
      <c r="W585" s="136">
        <f ca="1">_xlfn.XLOOKUP(G585&amp;$W$2,BS_CONTROLE[CHAVE],BS_CONTROLE[Quantidade_11],"-")</f>
        <v>0</v>
      </c>
    </row>
    <row r="586" spans="1:23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>
        <f ca="1">_xlfn.XLOOKUP(G586&amp;$V$2,BS_CONTROLE[CHAVE],BS_CONTROLE[Quantidade_11],"-")</f>
        <v>1</v>
      </c>
      <c r="W586" s="136">
        <f ca="1">_xlfn.XLOOKUP(G586&amp;$W$2,BS_CONTROLE[CHAVE],BS_CONTROLE[Quantidade_11],"-")</f>
        <v>0</v>
      </c>
    </row>
    <row r="587" spans="1:23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0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0</v>
      </c>
    </row>
    <row r="593" spans="1:23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>
        <f ca="1">_xlfn.XLOOKUP(G593&amp;$W$2,BS_CONTROLE[CHAVE],BS_CONTROLE[Quantidade_11],"-")</f>
        <v>0</v>
      </c>
    </row>
    <row r="594" spans="1:23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40</v>
      </c>
      <c r="V597" s="136">
        <f ca="1">_xlfn.XLOOKUP(G597&amp;$V$2,BS_CONTROLE[CHAVE],BS_CONTROLE[Quantidade_11],"-")</f>
        <v>45</v>
      </c>
      <c r="W597" s="136">
        <f ca="1">_xlfn.XLOOKUP(G597&amp;$W$2,BS_CONTROLE[CHAVE],BS_CONTROLE[Quantidade_11],"-")</f>
        <v>0</v>
      </c>
    </row>
    <row r="598" spans="1:23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3</v>
      </c>
      <c r="W598" s="136">
        <f ca="1">_xlfn.XLOOKUP(G598&amp;$W$2,BS_CONTROLE[CHAVE],BS_CONTROLE[Quantidade_11],"-")</f>
        <v>2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1" t="s">
        <v>1842</v>
      </c>
      <c r="D5" s="242"/>
      <c r="E5" s="242"/>
      <c r="F5" s="242"/>
      <c r="G5" s="242"/>
      <c r="H5" s="242"/>
      <c r="I5" s="242"/>
      <c r="J5" s="243"/>
      <c r="K5" s="244" t="s">
        <v>1843</v>
      </c>
      <c r="L5" s="245"/>
      <c r="M5" s="245"/>
      <c r="N5" s="245"/>
      <c r="O5" s="246" t="s">
        <v>1844</v>
      </c>
      <c r="P5" s="247"/>
    </row>
    <row r="6" spans="1:16" s="73" customFormat="1" ht="15" customHeight="1">
      <c r="A6" s="65" t="s">
        <v>1840</v>
      </c>
      <c r="B6" s="74" t="s">
        <v>1839</v>
      </c>
      <c r="C6" s="75" t="s">
        <v>995</v>
      </c>
      <c r="D6" s="76" t="s">
        <v>996</v>
      </c>
      <c r="E6" s="75" t="s">
        <v>1845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1846</v>
      </c>
      <c r="M6" s="79" t="s">
        <v>611</v>
      </c>
      <c r="N6" s="80" t="s">
        <v>990</v>
      </c>
      <c r="O6" s="154" t="s">
        <v>1033</v>
      </c>
      <c r="P6" s="132" t="s">
        <v>1847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65" sqref="C565:K565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1848</v>
      </c>
      <c r="C2" s="120" t="s">
        <v>1849</v>
      </c>
      <c r="D2" s="75" t="s">
        <v>982</v>
      </c>
      <c r="E2" s="75" t="s">
        <v>1850</v>
      </c>
      <c r="F2" s="98" t="s">
        <v>1851</v>
      </c>
      <c r="G2" s="75" t="s">
        <v>1852</v>
      </c>
      <c r="H2" s="75" t="s">
        <v>1853</v>
      </c>
      <c r="I2" s="75" t="s">
        <v>1854</v>
      </c>
      <c r="J2" s="75" t="s">
        <v>1855</v>
      </c>
      <c r="K2" s="77" t="s">
        <v>1856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1857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2026-02-22T17:48:50Z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