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48" documentId="8_{B6337239-1A00-434D-AAD0-422EA1FEB5AE}" xr6:coauthVersionLast="47" xr6:coauthVersionMax="47" xr10:uidLastSave="{673A6F91-EB90-401A-BA6C-5B741DC18C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4" i="1" l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<sst xmlns="http://schemas.openxmlformats.org/spreadsheetml/2006/main" count="9690" uniqueCount="1971">
  <si>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</si>
  <si>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</si>
  <si>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</si>
  <si>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</si>
  <si>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</si>
  <si>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</si>
  <si>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</si>
  <si>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</si>
  <si>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</si>
  <si>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</si>
  <si>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</si>
  <si>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</si>
  <si>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</si>
  <si>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</si>
  <si>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</si>
  <si>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</si>
  <si>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</si>
  <si>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</si>
  <si>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</si>
  <si>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</si>
  <si>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</si>
  <si>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</si>
  <si>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</si>
  <si>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</si>
  <si>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</si>
  <si>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</si>
  <si>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</si>
  <si>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</si>
  <si>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</si>
  <si>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</si>
  <si>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</si>
  <si>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</si>
  <si>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</si>
  <si>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</si>
  <si>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</si>
  <si>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</si>
  <si>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</si>
  <si>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</si>
  <si>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</si>
  <si>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</si>
  <si>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</si>
  <si>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</si>
  <si>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</si>
  <si>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</si>
  <si>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</si>
  <si>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</si>
  <si>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</si>
  <si>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</si>
  <si>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</si>
  <si>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</si>
  <si>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</si>
  <si>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</si>
  <si>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</si>
  <si>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</si>
  <si>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</si>
  <si>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</si>
  <si>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</si>
  <si>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</si>
  <si>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</si>
  <si>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</si>
  <si>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</si>
  <si>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</si>
  <si>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</si>
  <si>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</si>
  <si>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</si>
  <si>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</si>
  <si>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</si>
  <si>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</si>
  <si>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</si>
  <si>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</si>
  <si>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</si>
  <si>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</si>
  <si>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</si>
  <si>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</si>
  <si>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</si>
  <si>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</si>
  <si>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</si>
  <si>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</si>
  <si>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</si>
  <si>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</si>
  <si>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</si>
  <si>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</si>
  <si>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</si>
  <si>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</si>
  <si>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</si>
  <si>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</si>
  <si>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</si>
  <si>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</si>
  <si>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</si>
  <si>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</si>
  <si>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</si>
  <si>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</si>
  <si>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</si>
  <si>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</si>
  <si>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</si>
  <si>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</si>
  <si>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</si>
  <si>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</si>
  <si>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</si>
  <si>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</si>
  <si>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</si>
  <si>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</si>
  <si>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</si>
  <si>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</si>
  <si>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</si>
  <si>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</si>
  <si>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</si>
  <si>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</si>
  <si>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</si>
  <si>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</si>
  <si>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</si>
  <si>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</si>
  <si>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</si>
  <si>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</si>
  <si>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</si>
  <si>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</si>
  <si>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</si>
  <si>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</si>
  <si>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</si>
  <si>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</si>
  <si>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</si>
  <si>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</si>
  <si>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</si>
  <si>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</si>
  <si>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</si>
  <si>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</si>
  <si>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</si>
  <si>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</si>
  <si>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</si>
  <si>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</si>
  <si>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</si>
  <si>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</si>
  <si>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</si>
  <si>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</si>
  <si>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</si>
  <si>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</si>
  <si>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</si>
  <si>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</si>
  <si>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</si>
  <si>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</si>
  <si>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</si>
  <si>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</si>
  <si>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</si>
  <si>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</si>
  <si>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</si>
  <si>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</si>
  <si>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</si>
  <si>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</si>
  <si>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</si>
  <si>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</si>
  <si>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</si>
  <si>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</si>
  <si>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</si>
  <si>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</si>
  <si>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</si>
  <si>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</si>
  <si>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</si>
  <si>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</si>
  <si>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</si>
  <si>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</si>
  <si>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</si>
  <si>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</si>
  <si>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</si>
  <si>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</si>
  <si>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</si>
  <si>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</si>
  <si>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</si>
  <si>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</si>
  <si>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</si>
  <si>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</si>
  <si>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</si>
  <si>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</si>
  <si>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</si>
  <si>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</si>
  <si>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</si>
  <si>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</si>
  <si>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</si>
  <si>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</si>
  <si>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</si>
  <si>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</si>
  <si>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</si>
  <si>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</si>
  <si>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</si>
  <si>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</si>
  <si>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</si>
  <si>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</si>
  <si>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</si>
  <si>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</si>
  <si>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</si>
  <si>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</si>
  <si>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</si>
  <si>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</si>
  <si>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</si>
  <si>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</si>
  <si>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</si>
  <si>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</si>
  <si>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</si>
  <si>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</si>
  <si>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</si>
  <si>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</si>
  <si>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</si>
  <si>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</si>
  <si>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</si>
  <si>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</si>
  <si>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</si>
  <si>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</si>
  <si>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</si>
  <si>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</si>
  <si>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</si>
  <si>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</si>
  <si>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</si>
  <si>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</si>
  <si>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</si>
  <si>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</si>
  <si>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</si>
  <si>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</si>
  <si>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</si>
  <si>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</si>
  <si>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</si>
  <si>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</si>
  <si>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</si>
  <si>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</si>
  <si>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</si>
  <si>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</si>
  <si>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</si>
  <si>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</si>
  <si>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</si>
  <si>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</si>
  <si>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</si>
  <si>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</si>
  <si>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</si>
  <si>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</si>
  <si>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</si>
  <si>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</si>
  <si>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</si>
  <si>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</si>
  <si>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</si>
  <si>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</si>
  <si>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</si>
  <si>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</si>
  <si>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</si>
  <si>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</si>
  <si>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</si>
  <si>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</si>
  <si>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</si>
  <si>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</si>
  <si>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</si>
  <si>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</si>
  <si>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</si>
  <si>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</si>
  <si>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</si>
  <si>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</si>
  <si>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</si>
  <si>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</si>
  <si>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</si>
  <si>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</si>
  <si>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</si>
  <si>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</si>
  <si>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</si>
  <si>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</si>
  <si>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</si>
  <si>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</si>
  <si>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</si>
  <si>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</si>
  <si>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</si>
  <si>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</si>
  <si>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</si>
  <si>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</si>
  <si>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</si>
  <si>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</si>
  <si>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</si>
  <si>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</si>
  <si>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</si>
  <si>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</si>
  <si>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</si>
  <si>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</si>
  <si>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</si>
  <si>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</si>
  <si>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</si>
  <si>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</si>
  <si>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</si>
  <si>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</si>
  <si>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</si>
  <si>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</si>
  <si>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</si>
  <si>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</si>
  <si>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</si>
  <si>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</si>
  <si>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</si>
  <si>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</si>
  <si>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</si>
  <si>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</si>
  <si>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</si>
  <si>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</si>
  <si>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</si>
  <si>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</si>
  <si>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</si>
  <si>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</si>
  <si>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</si>
  <si>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</si>
  <si>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</si>
  <si>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</si>
  <si>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</si>
  <si>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</si>
  <si>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</si>
  <si>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</si>
  <si>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</si>
  <si>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</si>
  <si>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</si>
  <si>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</si>
  <si>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</si>
  <si>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</si>
  <si>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</si>
  <si>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</si>
  <si>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</si>
  <si>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</si>
  <si>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</si>
  <si>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</si>
  <si>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</si>
  <si>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</si>
  <si>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</si>
  <si>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</si>
  <si>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</si>
  <si>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</si>
  <si>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</si>
  <si>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</si>
  <si>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</si>
  <si>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</si>
  <si>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</si>
  <si>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</si>
  <si>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</si>
  <si>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</si>
  <si>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</si>
  <si>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</si>
  <si>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</si>
  <si>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</si>
  <si>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</si>
  <si>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</si>
  <si>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</si>
  <si>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</si>
  <si>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</si>
  <si>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</si>
  <si>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</si>
  <si>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</si>
  <si>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</si>
  <si>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</si>
  <si>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</si>
  <si>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</si>
  <si>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</si>
  <si>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</si>
  <si>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</si>
  <si>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</si>
  <si>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</si>
  <si>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</si>
  <si>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</si>
  <si>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</si>
  <si>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</si>
  <si>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</si>
  <si>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</si>
  <si>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</si>
  <si>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</si>
  <si>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</si>
  <si>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</si>
  <si>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</si>
  <si>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</si>
  <si>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</si>
  <si>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</si>
  <si>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</si>
  <si>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</si>
  <si>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</si>
  <si>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</si>
  <si>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</si>
  <si>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</si>
  <si>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</si>
  <si>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</si>
  <si>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</si>
  <si>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</si>
  <si>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</si>
  <si>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</si>
  <si>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</si>
  <si>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</si>
  <si>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</si>
  <si>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</si>
  <si>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</si>
  <si>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</si>
  <si>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</si>
  <si>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</si>
  <si>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</si>
  <si>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</si>
  <si>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</si>
  <si>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</si>
  <si>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</si>
  <si>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</si>
  <si>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</si>
  <si>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</si>
  <si>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</si>
  <si>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</si>
  <si>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</si>
  <si>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</si>
  <si>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</si>
  <si>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</si>
  <si>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</si>
  <si>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</si>
  <si>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</si>
  <si>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</si>
  <si>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</si>
  <si>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</si>
  <si>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</si>
  <si>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</si>
  <si>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</si>
  <si>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</si>
  <si>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</si>
  <si>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</si>
  <si>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</si>
  <si>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</si>
  <si>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</si>
  <si>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</si>
  <si>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</si>
  <si>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</si>
  <si>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</si>
  <si>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</si>
  <si>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</si>
  <si>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</si>
  <si>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</si>
  <si>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</si>
  <si>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</si>
  <si>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</si>
  <si>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</si>
  <si>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</si>
  <si>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</si>
  <si>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</si>
  <si>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</si>
  <si>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</si>
  <si>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</si>
  <si>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</si>
  <si>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</si>
  <si>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</si>
  <si>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</si>
  <si>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</si>
  <si>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</si>
  <si>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</si>
  <si>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</si>
  <si>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</si>
  <si>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</si>
  <si>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</si>
  <si>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</si>
  <si>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</si>
  <si>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</si>
  <si>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</si>
  <si>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</si>
  <si>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</si>
  <si>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</si>
  <si>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</si>
  <si>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</si>
  <si>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</si>
  <si>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</si>
  <si>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</si>
  <si>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</si>
  <si>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</si>
  <si>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</si>
  <si>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</si>
  <si>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</si>
  <si>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</si>
  <si>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</si>
  <si>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</si>
  <si>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</si>
  <si>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</si>
  <si>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</si>
  <si>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</si>
  <si>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</si>
  <si>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</si>
  <si>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</si>
  <si>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</si>
  <si>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</si>
  <si>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</si>
  <si>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</si>
  <si>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</si>
  <si>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</si>
  <si>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</si>
  <si>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</si>
  <si>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</si>
  <si>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</si>
  <si>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</si>
  <si>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</si>
  <si>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</si>
  <si>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</si>
  <si>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</si>
  <si>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</si>
  <si>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</si>
  <si>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</si>
  <si>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</si>
  <si>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</si>
  <si>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</si>
  <si>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</si>
  <si>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</si>
  <si>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</si>
  <si>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</si>
  <si>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</si>
  <si>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</si>
  <si>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</si>
  <si>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</si>
  <si>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</si>
  <si>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</si>
  <si>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</si>
  <si>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</si>
  <si>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</si>
  <si>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</si>
  <si>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</si>
  <si>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</si>
  <si>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</si>
  <si>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</si>
  <si>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</si>
  <si>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</si>
  <si>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</si>
  <si>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</si>
  <si>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</si>
  <si>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</si>
  <si>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</si>
  <si>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</si>
  <si>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</si>
  <si>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</si>
  <si>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</si>
  <si>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</si>
  <si>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</si>
  <si>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</si>
  <si>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</si>
  <si>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</si>
  <si>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</si>
  <si>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</si>
  <si>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</si>
  <si>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</si>
  <si>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</si>
  <si>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</si>
  <si>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</si>
  <si>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</si>
  <si>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</si>
  <si>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</si>
  <si>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</si>
  <si>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</si>
  <si>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</si>
  <si>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</si>
  <si>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</si>
  <si>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</si>
  <si>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</si>
  <si>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</si>
  <si>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</si>
  <si>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</si>
  <si>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</si>
  <si>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</si>
  <si>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</si>
  <si>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</si>
  <si>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</si>
  <si>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</si>
  <si>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</si>
  <si>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</si>
  <si>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</si>
  <si>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</si>
  <si>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</si>
  <si>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</si>
  <si>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</si>
  <si>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</si>
  <si>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</si>
  <si>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</si>
  <si>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</si>
  <si>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</si>
  <si>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</si>
  <si>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</si>
  <si>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</si>
  <si>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</si>
  <si>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</si>
  <si>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</si>
  <si>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</si>
  <si>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</si>
  <si>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</si>
  <si>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</si>
  <si>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</si>
  <si>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</si>
  <si>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</si>
  <si>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</si>
  <si>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</si>
  <si>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</si>
  <si>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</si>
  <si>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</si>
  <si>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</si>
  <si>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</si>
  <si>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</si>
  <si>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</si>
  <si>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</si>
  <si>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</si>
  <si>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</si>
  <si>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</si>
  <si>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</si>
  <si>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</si>
  <si>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</si>
  <si>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</si>
  <si>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</si>
  <si>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</si>
  <si>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</si>
  <si>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</si>
  <si>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</si>
  <si>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</si>
  <si>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</si>
  <si>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</si>
  <si>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</si>
  <si>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</si>
  <si>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</si>
  <si>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</si>
  <si>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</si>
  <si>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</si>
  <si>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</si>
  <si>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</si>
  <si>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</si>
  <si>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</si>
  <si>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</si>
  <si>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</si>
  <si>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</si>
  <si>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</si>
  <si>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</si>
  <si>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</si>
  <si>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</si>
  <si>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</si>
  <si>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</si>
  <si>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</si>
  <si>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</si>
  <si>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</si>
  <si>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</si>
  <si>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</si>
  <si>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</si>
  <si>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</si>
  <si>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</si>
  <si>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</si>
  <si>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</si>
  <si>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</si>
  <si>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</si>
  <si>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</si>
  <si>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</si>
  <si>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</si>
  <si>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</si>
  <si>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</si>
  <si>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</si>
  <si>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</si>
  <si>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</si>
  <si>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</si>
  <si>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</si>
  <si>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</si>
  <si>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</si>
  <si>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</si>
  <si>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</si>
  <si>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</si>
  <si>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</si>
  <si>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</si>
  <si>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</si>
  <si>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</si>
  <si>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</si>
  <si>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</si>
  <si>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</si>
  <si>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</si>
  <si>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</si>
  <si>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</si>
  <si>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</si>
  <si>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</si>
  <si>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</si>
  <si>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</si>
  <si>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</si>
  <si>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</si>
  <si>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</si>
  <si>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</si>
  <si>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</si>
  <si>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</si>
  <si>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</si>
  <si>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</si>
  <si>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</si>
  <si>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</si>
  <si>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</si>
  <si>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</si>
  <si>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</si>
  <si>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</si>
  <si>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</si>
  <si>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</si>
  <si>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</si>
  <si>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</si>
  <si>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</si>
  <si>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</si>
  <si>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</si>
  <si>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</si>
  <si>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</si>
  <si>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</si>
  <si>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</si>
  <si>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</si>
  <si>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</si>
  <si>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</si>
  <si>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</si>
  <si>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</si>
  <si>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</si>
  <si>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</si>
  <si>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</si>
  <si>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</si>
  <si>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</si>
  <si>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</si>
  <si>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</si>
  <si>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</si>
  <si>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</si>
  <si>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</si>
  <si>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</si>
  <si>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</si>
  <si>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</si>
  <si>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</si>
  <si>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</si>
  <si>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</si>
  <si>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</si>
  <si>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</si>
  <si>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</si>
  <si>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</si>
  <si>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</si>
  <si>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</si>
  <si>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</si>
  <si>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</si>
  <si>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</si>
  <si>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</si>
  <si>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</si>
  <si>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</si>
  <si>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</si>
  <si>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</si>
  <si>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</si>
  <si>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</si>
  <si>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</si>
  <si>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</si>
  <si>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</si>
  <si>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</si>
  <si>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</si>
  <si>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</si>
  <si>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</si>
  <si>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</si>
  <si>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</si>
  <si>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</si>
  <si>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</si>
  <si>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</si>
  <si>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</si>
  <si>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</si>
  <si>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</si>
  <si>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</si>
  <si>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</si>
  <si>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</si>
  <si>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</si>
  <si>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</si>
  <si>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</si>
  <si>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</si>
  <si>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</si>
  <si>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</si>
  <si>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</si>
  <si>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</si>
  <si>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</si>
  <si>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</si>
  <si>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</si>
  <si>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</si>
  <si>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</si>
  <si>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</si>
  <si>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</si>
  <si>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</si>
  <si>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</si>
  <si>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</si>
  <si>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</si>
  <si>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</si>
  <si>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</si>
  <si>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</si>
  <si>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</si>
  <si>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</si>
  <si>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</si>
  <si>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</si>
  <si>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</si>
  <si>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</si>
  <si>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</si>
  <si>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</si>
  <si>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</si>
  <si>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</si>
  <si>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</si>
  <si>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</si>
  <si>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</si>
  <si>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</si>
  <si>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</si>
  <si>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</si>
  <si>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</si>
  <si>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</si>
  <si>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</si>
  <si>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</si>
  <si>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</si>
  <si>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</si>
  <si>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</si>
  <si>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</si>
  <si>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</si>
  <si>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</si>
  <si>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</si>
  <si>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</si>
  <si>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</si>
  <si>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</si>
  <si>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</si>
  <si>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</si>
  <si>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</si>
  <si>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</si>
  <si>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</si>
  <si>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</si>
  <si>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</si>
  <si>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</si>
  <si>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</si>
  <si>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</si>
  <si>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</si>
  <si>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</si>
  <si>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</si>
  <si>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</si>
  <si>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</si>
  <si>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</si>
  <si>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</si>
  <si>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</si>
  <si>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</si>
  <si>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</si>
  <si>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</si>
  <si>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</si>
  <si>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</si>
  <si>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</si>
  <si>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</si>
  <si>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</si>
  <si>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</si>
  <si>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</si>
  <si>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</si>
  <si>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</si>
  <si>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</si>
  <si>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</si>
  <si>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</si>
  <si>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</si>
  <si>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</si>
  <si>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</si>
  <si>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</si>
  <si>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</si>
  <si>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</si>
  <si>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</si>
  <si>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</si>
  <si>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</si>
  <si>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</si>
  <si>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</si>
  <si>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</si>
  <si>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</si>
  <si>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</si>
  <si>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</si>
  <si>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</si>
  <si>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</si>
  <si>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</si>
  <si>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</si>
  <si>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</si>
  <si>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</si>
  <si>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</si>
  <si>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</si>
  <si>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</si>
  <si>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</si>
  <si>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</si>
  <si>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</si>
  <si>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</si>
  <si>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</si>
  <si>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</si>
  <si>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</si>
  <si>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</si>
  <si>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</si>
  <si>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</si>
  <si>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</si>
  <si>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</si>
  <si>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</si>
  <si>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</si>
  <si>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</si>
  <si>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</si>
  <si>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</si>
  <si>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</si>
  <si>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</si>
  <si>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</si>
  <si>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</si>
  <si>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</si>
  <si>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</si>
  <si>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</si>
  <si>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</si>
  <si>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</si>
  <si>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</si>
  <si>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</si>
  <si>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</si>
  <si>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</si>
  <si>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</si>
  <si>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</si>
  <si>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</si>
  <si>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</si>
  <si>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</si>
  <si>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</si>
  <si>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</si>
  <si>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</si>
  <si>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</si>
  <si>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</si>
  <si>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</si>
  <si>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</si>
  <si>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</si>
  <si>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</si>
  <si>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</si>
  <si>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</si>
  <si>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</si>
  <si>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</si>
  <si>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</si>
  <si>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</si>
  <si>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</si>
  <si>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</si>
  <si>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</si>
  <si>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</si>
  <si>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</si>
  <si>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</si>
  <si>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</si>
  <si>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</si>
  <si>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</si>
  <si>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</si>
  <si>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</si>
  <si>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</si>
  <si>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</si>
  <si>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</si>
  <si>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</si>
  <si>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</si>
  <si>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</si>
  <si>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</si>
  <si>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</si>
  <si>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</si>
  <si>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</si>
  <si>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</si>
  <si>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</si>
  <si>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</si>
  <si>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</si>
  <si>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</si>
  <si>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</si>
  <si>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</si>
  <si>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</si>
  <si>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</si>
  <si>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</si>
  <si>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</si>
  <si>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</si>
  <si>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</si>
  <si>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</si>
  <si>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</si>
  <si>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</si>
  <si>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</si>
  <si>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</si>
  <si>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</si>
  <si>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</si>
  <si>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</si>
  <si>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</si>
  <si>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</si>
  <si>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</si>
  <si>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</si>
  <si>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</si>
  <si>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</si>
  <si>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</si>
  <si>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</si>
  <si>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</si>
  <si>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</si>
  <si>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</si>
  <si>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</si>
  <si>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</si>
  <si>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</si>
  <si>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</si>
  <si>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</si>
  <si>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</si>
  <si>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</si>
  <si>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</si>
  <si>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</si>
  <si>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</si>
  <si>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</si>
  <si>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</si>
  <si>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</si>
  <si>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</si>
  <si>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</si>
  <si>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</si>
  <si>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</si>
  <si>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</si>
  <si>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</si>
  <si>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</si>
  <si>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</si>
  <si>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</si>
  <si>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</si>
  <si>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</si>
  <si>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</si>
  <si>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</si>
  <si>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</si>
  <si>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</si>
  <si>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</si>
  <si>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</si>
  <si>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</si>
  <si>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</si>
  <si>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</si>
  <si>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</si>
  <si>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</si>
  <si>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</si>
  <si>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</si>
  <si>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</si>
  <si>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</si>
  <si>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</si>
  <si>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</si>
  <si>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</si>
  <si>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</si>
  <si>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</si>
  <si>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</si>
  <si>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</si>
  <si>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</si>
  <si>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</si>
  <si>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</si>
  <si>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</si>
  <si>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</si>
  <si>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</si>
  <si>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</si>
  <si>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</si>
  <si>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</si>
  <si>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</si>
  <si>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</si>
  <si>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</si>
  <si>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</si>
  <si>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</si>
  <si>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</si>
  <si>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</si>
  <si>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</si>
  <si>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</si>
  <si>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</si>
  <si>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</si>
  <si>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</si>
  <si>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</si>
  <si>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</si>
  <si>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</si>
  <si>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</si>
  <si>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</si>
  <si>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</si>
  <si>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</si>
  <si>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</si>
  <si>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</si>
  <si>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</si>
  <si>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</si>
  <si>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</si>
  <si>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</si>
  <si>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</si>
  <si>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</si>
  <si>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</si>
  <si>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</si>
  <si>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</si>
  <si>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</si>
  <si>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</si>
  <si>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</si>
  <si>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</si>
  <si>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</si>
  <si>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</si>
  <si>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</si>
  <si>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</si>
  <si>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</si>
  <si>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</si>
  <si>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</si>
  <si>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</si>
  <si>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</si>
  <si>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</si>
  <si>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</si>
  <si>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</si>
  <si>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</si>
  <si>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</si>
  <si>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</si>
  <si>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</si>
  <si>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</si>
  <si>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</si>
  <si>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</si>
  <si>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</si>
  <si>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</si>
  <si>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</si>
  <si>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</si>
  <si>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</si>
  <si>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</si>
  <si>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</si>
  <si>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</si>
  <si>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</si>
  <si>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</si>
  <si>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</si>
  <si>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</si>
  <si>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</si>
  <si>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</si>
  <si>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</si>
  <si>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</si>
  <si>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</si>
  <si>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</si>
  <si>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</si>
  <si>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</si>
  <si>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</si>
  <si>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</si>
  <si>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</si>
  <si>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</si>
  <si>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</si>
  <si>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</si>
  <si>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</si>
  <si>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</si>
  <si>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</si>
  <si>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</si>
  <si>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</si>
  <si>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</si>
  <si>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</si>
  <si>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</si>
  <si>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</si>
  <si>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</si>
  <si>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</si>
  <si>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</si>
  <si>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</si>
  <si>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</si>
  <si>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</si>
  <si>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</si>
  <si>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</si>
  <si>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</si>
  <si>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</si>
  <si>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</si>
  <si>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</si>
  <si>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</si>
  <si>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</si>
  <si>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</si>
  <si>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</si>
  <si>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</si>
  <si>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</si>
  <si>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</si>
  <si>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</si>
  <si>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</si>
  <si>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</si>
  <si>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</si>
  <si>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</si>
  <si>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</si>
  <si>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</si>
  <si>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</si>
  <si>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</si>
  <si>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</si>
  <si>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</si>
  <si>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</si>
  <si>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</si>
  <si>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</si>
  <si>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</si>
  <si>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</si>
  <si>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</si>
  <si>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</si>
  <si>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</si>
  <si>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</si>
  <si>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</si>
  <si>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</si>
  <si>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</si>
  <si>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</si>
  <si>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</si>
  <si>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</si>
  <si>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</si>
  <si>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</si>
  <si>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</si>
  <si>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</si>
  <si>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</si>
  <si>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</si>
  <si>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</si>
  <si>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</si>
  <si>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</si>
  <si>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</si>
  <si>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</si>
  <si>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</si>
  <si>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</si>
  <si>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</si>
  <si>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</si>
  <si>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</si>
  <si>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</si>
  <si>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</si>
  <si>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</si>
  <si>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</si>
  <si>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</si>
  <si>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</si>
  <si>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</si>
  <si>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</si>
  <si>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</si>
  <si>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</si>
  <si>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</si>
  <si>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</si>
  <si>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</si>
  <si>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</si>
  <si>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</si>
  <si>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</si>
  <si>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</si>
  <si>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</si>
  <si>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</si>
  <si>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</si>
  <si>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</si>
  <si>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</si>
  <si>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</si>
  <si>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</si>
  <si>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</si>
  <si>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</si>
  <si>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</si>
  <si>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</si>
  <si>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</si>
  <si>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</si>
  <si>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</si>
  <si>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</si>
  <si>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</si>
  <si>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</si>
  <si>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</si>
  <si>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</si>
  <si>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</si>
  <si>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</si>
  <si>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</si>
  <si>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</si>
  <si>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</si>
  <si>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</si>
  <si>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</si>
  <si>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</si>
  <si>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</si>
  <si>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</si>
  <si>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</si>
  <si>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</si>
  <si>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</si>
  <si>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</si>
  <si>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</si>
  <si>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</si>
  <si>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</si>
  <si>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</si>
  <si>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</si>
  <si>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</si>
  <si>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</si>
  <si>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</si>
  <si>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</si>
  <si>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</si>
  <si>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</si>
  <si>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</si>
  <si>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</si>
  <si>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</si>
  <si>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</si>
  <si>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</si>
  <si>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</si>
  <si>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</si>
  <si>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</si>
  <si>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</si>
  <si>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</si>
  <si>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</si>
  <si>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</si>
  <si>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</si>
  <si>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</si>
  <si>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</si>
  <si>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</si>
  <si>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</si>
  <si>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</si>
  <si>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</si>
  <si>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</si>
  <si>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</si>
  <si>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</si>
  <si>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</si>
  <si>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</si>
  <si>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</si>
  <si>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</si>
  <si>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</si>
  <si>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</si>
  <si>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</si>
  <si>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</si>
  <si>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</si>
  <si>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</si>
  <si>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</si>
  <si>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</si>
  <si>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</si>
  <si>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</si>
  <si>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</si>
  <si>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</si>
  <si>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</si>
  <si>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</si>
  <si>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</si>
  <si>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</si>
  <si>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</si>
  <si>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</si>
  <si>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</si>
  <si>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</si>
  <si>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</si>
  <si>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</si>
  <si>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</si>
  <si>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</si>
  <si>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</si>
  <si>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</si>
  <si>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</si>
  <si>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</si>
  <si>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</si>
  <si>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</si>
  <si>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</si>
  <si>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</si>
  <si>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</si>
  <si>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</si>
  <si>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</si>
  <si>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</si>
  <si>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</si>
  <si>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</si>
  <si>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</si>
  <si>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</si>
  <si>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</si>
  <si>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</si>
  <si>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</si>
  <si>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</si>
  <si>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</si>
  <si>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</si>
  <si>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</si>
  <si>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</si>
  <si>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</si>
  <si>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</si>
  <si>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</si>
  <si>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</si>
  <si>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</si>
  <si>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</si>
  <si>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</si>
  <si>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</si>
  <si>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</si>
  <si>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</si>
  <si>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</si>
  <si>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</si>
  <si>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</si>
  <si>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</si>
  <si>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</si>
  <si>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</si>
  <si>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</si>
  <si>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</si>
  <si>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</si>
  <si>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</si>
  <si>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</si>
  <si>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</si>
  <si>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</si>
  <si>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</si>
  <si>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</si>
  <si>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</si>
  <si>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</si>
  <si>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</si>
  <si>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</si>
  <si>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</si>
  <si>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</si>
  <si>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</si>
  <si>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</si>
  <si>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</si>
  <si>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</si>
  <si>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</si>
  <si>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</si>
  <si>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</si>
  <si>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</si>
  <si>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</si>
  <si>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</si>
  <si>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</si>
  <si>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</si>
  <si>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</si>
  <si>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</si>
  <si>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</si>
  <si>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</si>
  <si>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</si>
  <si>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</si>
  <si>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</si>
  <si>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</si>
  <si>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</si>
  <si>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</si>
  <si>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</si>
  <si>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</si>
  <si>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</si>
  <si>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</si>
  <si>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</si>
  <si>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</si>
  <si>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</si>
  <si>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</si>
  <si>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</si>
  <si>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</si>
  <si>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</si>
  <si>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</si>
  <si>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</si>
  <si>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</si>
  <si>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</si>
  <si>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</si>
  <si>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</si>
  <si>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</si>
  <si>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</si>
  <si>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</si>
  <si>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</si>
  <si>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</si>
  <si>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</si>
  <si>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</si>
  <si>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</si>
  <si>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</si>
  <si>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</si>
  <si>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</si>
  <si>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</si>
  <si>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</si>
  <si>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</si>
  <si>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</si>
  <si>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</si>
  <si>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</si>
  <si>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</si>
  <si>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</si>
  <si>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</si>
  <si>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</si>
  <si>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</si>
  <si>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</si>
  <si>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</si>
  <si>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</si>
  <si>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</si>
  <si>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</si>
  <si>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</si>
  <si>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</si>
  <si>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</si>
  <si>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</si>
  <si>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</si>
  <si>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</si>
  <si>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</si>
  <si>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</si>
  <si>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</si>
  <si>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</si>
  <si>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</si>
  <si>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</si>
  <si>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</si>
  <si>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</si>
  <si>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</si>
  <si>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</si>
  <si>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</si>
  <si>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</si>
  <si>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</si>
  <si>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</si>
  <si>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</si>
  <si>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</si>
  <si>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</si>
  <si>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</si>
  <si>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</si>
  <si>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</si>
  <si>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</si>
  <si>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</si>
  <si>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</si>
  <si>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</si>
  <si>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</si>
  <si>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</si>
  <si>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</si>
  <si>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</si>
  <si>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</si>
  <si>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</si>
  <si>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</si>
  <si>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</si>
  <si>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</si>
  <si>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</si>
  <si>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</si>
  <si>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</si>
  <si>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</si>
  <si>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</si>
  <si>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</si>
  <si>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</si>
  <si>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</si>
  <si>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</si>
  <si>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</si>
  <si>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</si>
  <si>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</si>
  <si>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</si>
  <si>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</si>
  <si>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</si>
  <si>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</si>
  <si>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</si>
  <si>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</si>
  <si>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</si>
  <si>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</si>
  <si>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</si>
  <si>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</si>
  <si>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</si>
  <si>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</si>
  <si>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</si>
  <si>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</si>
  <si>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</si>
  <si>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</si>
  <si>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</si>
  <si>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</si>
  <si>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</si>
  <si>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</si>
  <si>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</si>
  <si>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</si>
  <si>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</si>
  <si>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</si>
  <si>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</si>
  <si>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</si>
  <si>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</si>
  <si>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</si>
  <si>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</si>
  <si>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</si>
  <si>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</si>
  <si>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</si>
  <si>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</si>
  <si>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</si>
  <si>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</si>
  <si>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</si>
  <si>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</si>
  <si>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</si>
  <si>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</si>
  <si>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</si>
  <si>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</si>
  <si>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</si>
  <si>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</si>
  <si>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</si>
  <si>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</si>
  <si>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</si>
  <si>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</si>
  <si>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</si>
  <si>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</si>
  <si>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</si>
  <si>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</si>
  <si>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</si>
  <si>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</si>
  <si>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</si>
  <si>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</si>
  <si>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</si>
  <si>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</si>
  <si>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</si>
  <si>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</si>
  <si>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</si>
  <si>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</si>
  <si>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</si>
  <si>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</si>
  <si>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</si>
  <si>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</si>
  <si>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</si>
  <si>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</si>
  <si>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</si>
  <si>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</si>
  <si>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</si>
  <si>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</si>
  <si>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</si>
  <si>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</si>
  <si>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</si>
  <si>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</si>
  <si>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</si>
  <si>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</si>
  <si>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</si>
  <si>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</si>
  <si>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</si>
  <si>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</si>
  <si>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</si>
  <si>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</si>
  <si>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</si>
  <si>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</si>
  <si>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</si>
  <si>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</si>
  <si>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</si>
  <si>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</si>
  <si>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</si>
  <si>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</si>
  <si>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</si>
  <si>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</si>
  <si>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</si>
  <si>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</si>
  <si>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</si>
  <si>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</si>
  <si>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</si>
  <si>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</si>
  <si>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</si>
  <si>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</si>
  <si>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</si>
  <si>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</si>
  <si>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</si>
  <si>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</si>
  <si>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</si>
  <si>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</si>
  <si>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</si>
  <si>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</si>
  <si>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</si>
  <si>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</si>
  <si>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</si>
  <si>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</si>
  <si>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</si>
  <si>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</si>
  <si>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</si>
  <si>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</si>
  <si>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</si>
  <si>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</si>
  <si>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</si>
  <si>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</si>
  <si>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</si>
  <si>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</si>
  <si>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</si>
  <si>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</si>
  <si>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</si>
  <si>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</si>
  <si>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</si>
  <si>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</si>
  <si>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</si>
  <si>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</si>
  <si>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</si>
  <si>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</si>
  <si>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</si>
  <si>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</si>
  <si>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</si>
  <si>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</si>
  <si>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</si>
  <si>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</si>
  <si>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</si>
  <si>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</si>
  <si>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</si>
  <si>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</si>
  <si>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</si>
  <si>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</si>
  <si>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</si>
  <si>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</si>
  <si>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</si>
  <si>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</si>
  <si>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</si>
  <si>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</si>
  <si>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</si>
  <si>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</si>
  <si>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</si>
  <si>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</si>
  <si>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</si>
  <si>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</si>
  <si>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</si>
  <si>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</si>
  <si>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</si>
  <si>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</si>
  <si>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</si>
  <si>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</si>
  <si>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</si>
  <si>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</si>
  <si>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</si>
  <si>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</si>
  <si>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</si>
  <si>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</si>
  <si>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</si>
  <si>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</si>
  <si>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</si>
  <si>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</si>
  <si>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</si>
  <si>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</si>
  <si>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</si>
  <si>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</si>
  <si>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</si>
  <si>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</si>
  <si>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</si>
  <si>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</si>
  <si>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</si>
  <si>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</si>
  <si>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</si>
  <si>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</si>
  <si>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</si>
  <si>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</si>
  <si>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</si>
  <si>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</si>
  <si>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</si>
  <si>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</si>
  <si>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</si>
  <si>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</si>
  <si>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</si>
  <si>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</si>
  <si>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</si>
  <si>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</si>
  <si>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</si>
  <si>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</si>
  <si>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</si>
  <si>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</si>
  <si>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</si>
  <si>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</si>
  <si>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</si>
  <si>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</si>
  <si>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</si>
  <si>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</si>
  <si>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</si>
  <si>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</si>
  <si>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</si>
  <si>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</si>
  <si>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</si>
  <si>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</si>
  <si>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</si>
  <si>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</si>
  <si>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</si>
  <si>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</si>
  <si>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</si>
  <si>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</si>
  <si>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</si>
  <si>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</si>
  <si>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</si>
  <si>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</si>
  <si>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</si>
  <si>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</si>
  <si>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</si>
  <si>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</si>
  <si>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</si>
  <si>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</si>
  <si>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</si>
  <si>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</si>
  <si>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</si>
  <si>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</si>
  <si>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</si>
  <si>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</si>
  <si>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</si>
  <si>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</si>
  <si>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</si>
  <si>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</si>
  <si>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</si>
  <si>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</si>
  <si>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</si>
  <si>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</si>
  <si>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</si>
  <si>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</si>
  <si>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</si>
  <si>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</si>
  <si>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</si>
  <si>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</si>
  <si>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</si>
  <si>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</si>
  <si>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</si>
  <si>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</si>
  <si>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</si>
  <si>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</si>
  <si>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</si>
  <si>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</si>
  <si>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</si>
  <si>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</si>
  <si>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</si>
  <si>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</si>
  <si>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</si>
  <si>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</si>
  <si>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</si>
  <si>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</si>
  <si>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</si>
  <si>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</si>
  <si>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</si>
  <si>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</si>
  <si>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</si>
  <si>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</si>
  <si>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</si>
  <si>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</si>
  <si>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</si>
  <si>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</si>
  <si>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</si>
  <si>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</si>
  <si>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</si>
  <si>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</si>
  <si>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</si>
  <si>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</si>
  <si>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</si>
  <si>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</si>
  <si>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</si>
  <si>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</si>
  <si>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</si>
  <si>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</si>
  <si>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</si>
  <si>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</si>
  <si>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</si>
  <si>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</si>
  <si>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</si>
  <si>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</si>
  <si>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</si>
  <si>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</si>
  <si>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</si>
  <si>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</si>
  <si>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</si>
  <si>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</si>
  <si>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</si>
  <si>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</si>
  <si>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</si>
  <si>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</si>
  <si>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</si>
  <si>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</si>
  <si>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</si>
  <si>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</si>
  <si>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</si>
  <si>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</si>
  <si>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</si>
  <si>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</si>
  <si>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</si>
  <si>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</si>
  <si>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</si>
  <si>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</si>
  <si>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</si>
  <si>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</si>
  <si>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</si>
  <si>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</si>
  <si>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</si>
  <si>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</si>
  <si>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</si>
  <si>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</si>
  <si>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</si>
  <si>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</si>
  <si>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</si>
  <si>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</si>
  <si>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</si>
  <si>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</si>
  <si>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</si>
  <si>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</si>
  <si>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</si>
  <si>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</si>
  <si>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</si>
  <si>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</si>
  <si>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</si>
  <si>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</si>
  <si>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</si>
  <si>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</si>
  <si>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</si>
  <si>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</si>
  <si>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</si>
  <si>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</si>
  <si>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</si>
  <si>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</si>
  <si>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</si>
  <si>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</si>
  <si>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</si>
  <si>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</si>
  <si>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</si>
  <si>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</si>
  <si>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</si>
  <si>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</si>
  <si>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</si>
  <si>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</si>
  <si>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</si>
  <si>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</si>
  <si>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</si>
  <si>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</si>
  <si>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</si>
  <si>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</si>
  <si>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</si>
  <si>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</si>
  <si>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</si>
  <si>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</si>
  <si>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</si>
  <si>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</si>
  <si>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</si>
  <si>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</si>
  <si>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</si>
  <si>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</si>
  <si>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</si>
  <si>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</si>
  <si>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</si>
  <si>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</si>
  <si>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</si>
  <si>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</si>
  <si>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</si>
  <si>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</si>
  <si>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</si>
  <si>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</si>
  <si>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</si>
  <si>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</si>
  <si>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</si>
  <si>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</si>
  <si>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</si>
  <si>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</si>
  <si>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</si>
  <si>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</si>
  <si>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</si>
  <si>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</si>
  <si>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</si>
  <si>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</si>
  <si>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</si>
  <si>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</si>
  <si>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</si>
  <si>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</si>
  <si>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</si>
  <si>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</si>
  <si>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</si>
  <si>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</si>
  <si>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</si>
  <si>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</si>
  <si>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</si>
  <si>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</si>
  <si>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</si>
  <si>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</si>
  <si>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</si>
  <si>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</si>
  <si>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</si>
  <si>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</si>
  <si>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</si>
  <si>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</si>
  <si>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</si>
  <si>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</si>
  <si>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</si>
  <si>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</si>
  <si>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</si>
  <si>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</si>
  <si>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</si>
  <si>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</si>
  <si>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</si>
  <si>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</si>
  <si>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</si>
  <si>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</si>
  <si>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</si>
  <si>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</si>
  <si>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</si>
  <si>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</si>
  <si>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</si>
  <si>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</si>
  <si>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</si>
  <si>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</si>
  <si>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</si>
  <si>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</si>
  <si>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</si>
  <si>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</si>
  <si>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</si>
  <si>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</si>
  <si>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</si>
  <si>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</si>
  <si>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</si>
  <si>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</si>
  <si>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</si>
  <si>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</si>
  <si>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</si>
  <si>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</si>
  <si>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</si>
  <si>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</si>
  <si>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</si>
  <si>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</si>
  <si>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</si>
  <si>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</si>
  <si>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</si>
  <si>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</si>
  <si>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</si>
  <si>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</si>
  <si>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</si>
  <si>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</si>
  <si>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</si>
  <si>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</si>
  <si>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</si>
  <si>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</si>
  <si>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12:19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</si>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</sst>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G363" activePane="bottomRight" state="frozen"/>
      <selection pane="bottomRight" activeCell="B368" sqref="B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0.5131944444444444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1914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1916</v>
      </c>
      <c r="BK358" s="16" t="s">
        <v>1917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1918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1919</v>
      </c>
      <c r="N359" s="202" t="s">
        <v>1920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1921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1922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 t="s">
        <v>47</v>
      </c>
      <c r="I365" s="173" t="s">
        <v>78</v>
      </c>
      <c r="J365" s="215">
        <v>98</v>
      </c>
      <c r="K365" s="215">
        <v>616</v>
      </c>
      <c r="L365" s="83">
        <v>754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5" s="173">
        <v>0.33333333333333331</v>
      </c>
      <c r="P365" s="173">
        <v>4.1666666666666664E-2</v>
      </c>
      <c r="Q365" s="83">
        <v>130</v>
      </c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5" s="80" t="str">
        <f>IFERROR(_xlfn.XLOOKUP(J365, BASE_MAPA!$D$2:$D$359, BASE_MAPA!$I$2:$I$359), "ERRO")</f>
        <v>ALTO ARAGUAIA - RONDONOPOLIS</v>
      </c>
      <c r="V365" s="196" t="s">
        <v>1573</v>
      </c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TIQ</v>
      </c>
      <c r="AL365" s="276" t="str">
        <f>IF(BS_CONTROLE[[#This Row],[Local - Encerramento]]=0, "-", BS_CONTROLE[[#This Row],[Local - Encerramento]])</f>
        <v>TRO</v>
      </c>
      <c r="AM365" s="276" t="str">
        <f>IF(BS_CONTROLE[[#This Row],[Entre - Estações]]=0, "-", BS_CONTROLE[[#This Row],[Entre - Estações]])</f>
        <v>TIQ</v>
      </c>
      <c r="AN365" s="276" t="str">
        <f>IF(BS_CONTROLE[[#This Row],[SB]]=0, "-", BS_CONTROLE[[#This Row],[SB]])</f>
        <v>TIQ1</v>
      </c>
      <c r="AO365" s="277">
        <f>IF(BS_CONTROLE[[#This Row],[SUB]]=0, "-", BS_CONTROLE[[#This Row],[SUB]])</f>
        <v>98</v>
      </c>
      <c r="AP365" s="278">
        <f>IF(BS_CONTROLE[[#This Row],[KM - Inicio]]=0, "-", BS_CONTROLE[[#This Row],[KM - Inicio]])</f>
        <v>616</v>
      </c>
      <c r="AQ365" s="278">
        <f>IF(BS_CONTROLE[[#This Row],[KM - Fim]]=0, "-", BS_CONTROLE[[#This Row],[KM - Fim]])</f>
        <v>754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Heldo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>A74</v>
      </c>
      <c r="B368" s="171"/>
      <c r="C368" s="8" t="str">
        <f>IF(BS_CONTROLE[[#This Row],[DATA]]="","",WEEKNUM(BS_CONTROLE[[#This Row],[DATA]]))</f>
        <v/>
      </c>
      <c r="D368" s="51" t="s">
        <v>732</v>
      </c>
      <c r="E368" s="310">
        <v>348</v>
      </c>
      <c r="F368" s="172"/>
      <c r="G368" s="9" t="e">
        <f>IF(D368="","*",VLOOKUP(F368,BS_ATIVIDADE[#All],3,FALSE))</f>
        <v>#N/A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e">
        <f>IF(D368="","*",VLOOKUP(AI368,BS_ATIVIDADE[#Data],3,FALSE))</f>
        <v>#N/A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1923</v>
      </c>
      <c r="D5" s="388"/>
      <c r="E5" s="388"/>
      <c r="F5" s="388"/>
      <c r="G5" s="388"/>
      <c r="H5" s="388"/>
      <c r="I5" s="388"/>
      <c r="J5" s="389"/>
      <c r="K5" s="390" t="s">
        <v>1924</v>
      </c>
      <c r="L5" s="391"/>
      <c r="M5" s="391"/>
      <c r="N5" s="391"/>
      <c r="O5" s="392" t="s">
        <v>1925</v>
      </c>
      <c r="P5" s="393"/>
      <c r="Q5" s="394"/>
    </row>
    <row r="6" spans="1:17" s="93" customFormat="1" ht="15.75" customHeight="1">
      <c r="A6" s="87" t="s">
        <v>1926</v>
      </c>
      <c r="B6" s="94" t="s">
        <v>1927</v>
      </c>
      <c r="C6" s="95" t="s">
        <v>1172</v>
      </c>
      <c r="D6" s="96" t="s">
        <v>1173</v>
      </c>
      <c r="E6" s="95" t="s">
        <v>1928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1929</v>
      </c>
      <c r="M6" s="139" t="s">
        <v>627</v>
      </c>
      <c r="N6" s="140" t="s">
        <v>1167</v>
      </c>
      <c r="O6" s="244" t="s">
        <v>1210</v>
      </c>
      <c r="P6" s="157"/>
      <c r="Q6" s="192" t="s">
        <v>1930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1931</v>
      </c>
      <c r="W1" s="400"/>
      <c r="X1" s="400"/>
      <c r="Y1" s="104"/>
    </row>
    <row r="2" spans="1:25" s="100" customFormat="1" ht="11.25" customHeight="1">
      <c r="A2" s="105" t="s">
        <v>1932</v>
      </c>
      <c r="B2" s="105" t="s">
        <v>1927</v>
      </c>
      <c r="C2" s="105" t="s">
        <v>603</v>
      </c>
      <c r="D2" s="106" t="s">
        <v>1172</v>
      </c>
      <c r="E2" s="106" t="s">
        <v>1173</v>
      </c>
      <c r="F2" s="106" t="s">
        <v>1926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1933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TGR-TRO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TIQ</v>
      </c>
      <c r="J363" s="110" t="str">
        <f>IF(FN_MC!I365="","*",FN_MC!I365)</f>
        <v>TRO</v>
      </c>
      <c r="K363" s="110" t="str">
        <f>IF(FN_MC!M365="","*",FN_MC!M365)</f>
        <v>TIQ</v>
      </c>
      <c r="L363" s="110" t="str">
        <f>IF(FN_MC!N365="","*",FN_MC!N365)</f>
        <v>TIQ1</v>
      </c>
      <c r="M363" s="111">
        <f>IF(FN_MC!J365="","*",FN_MC!J365)</f>
        <v>98</v>
      </c>
      <c r="N363" s="288">
        <f>IF(FN_MC!K365="","*",FN_MC!K365)</f>
        <v>616</v>
      </c>
      <c r="O363" s="288">
        <f>IF(FN_MC!L365="","*",FN_MC!L365)</f>
        <v>754</v>
      </c>
      <c r="P363" s="111"/>
      <c r="Q363" s="128">
        <f>IF(FN_MC!O365="","*",FN_MC!O365)</f>
        <v>0.33333333333333331</v>
      </c>
      <c r="R363" s="128">
        <f>IF(FN_MC!P365="","*",FN_MC!P365)</f>
        <v>4.1666666666666664E-2</v>
      </c>
      <c r="S363" s="110" t="str">
        <f>IF(FN_MC!Q365="","*",CONCATENATE(FN_MC!Q365," ",FN_MC!R365))</f>
        <v>130 KM</v>
      </c>
      <c r="T363" s="110" t="str">
        <f>IF(FN_MC!V365="","*",FN_MC!V365)</f>
        <v>Heldo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A74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1934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1936</v>
      </c>
      <c r="C4" s="318" t="s">
        <v>1937</v>
      </c>
      <c r="D4" s="318" t="s">
        <v>1938</v>
      </c>
      <c r="E4" s="318" t="s">
        <v>1939</v>
      </c>
      <c r="F4" s="318" t="s">
        <v>6</v>
      </c>
      <c r="G4" s="318" t="s">
        <v>1940</v>
      </c>
      <c r="H4" s="191"/>
    </row>
    <row r="5" spans="1:8">
      <c r="A5" s="191"/>
      <c r="B5" s="319" t="s">
        <v>1941</v>
      </c>
      <c r="C5" s="319">
        <v>309525</v>
      </c>
      <c r="D5" s="319" t="s">
        <v>1942</v>
      </c>
      <c r="E5" s="319" t="s">
        <v>845</v>
      </c>
      <c r="F5" s="319" t="s">
        <v>1943</v>
      </c>
      <c r="G5" s="320">
        <v>46296</v>
      </c>
      <c r="H5" s="191"/>
    </row>
    <row r="6" spans="1:8">
      <c r="A6" s="191"/>
      <c r="B6" s="319" t="s">
        <v>1944</v>
      </c>
      <c r="C6" s="319">
        <v>256875</v>
      </c>
      <c r="D6" s="319" t="s">
        <v>1945</v>
      </c>
      <c r="E6" s="319" t="s">
        <v>845</v>
      </c>
      <c r="F6" s="319" t="s">
        <v>1943</v>
      </c>
      <c r="G6" s="320">
        <v>46296</v>
      </c>
      <c r="H6" s="191"/>
    </row>
    <row r="7" spans="1:8">
      <c r="A7" s="191"/>
      <c r="B7" s="319" t="s">
        <v>1946</v>
      </c>
      <c r="C7" s="319">
        <v>257278</v>
      </c>
      <c r="D7" s="319" t="s">
        <v>1947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1948</v>
      </c>
      <c r="C8" s="319">
        <v>261794</v>
      </c>
      <c r="D8" s="319" t="s">
        <v>1949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1950</v>
      </c>
      <c r="C9" s="319">
        <v>257033</v>
      </c>
      <c r="D9" s="319" t="s">
        <v>1951</v>
      </c>
      <c r="E9" s="319" t="s">
        <v>836</v>
      </c>
      <c r="F9" s="319" t="s">
        <v>192</v>
      </c>
      <c r="G9" s="319" t="s">
        <v>1952</v>
      </c>
      <c r="H9" s="191"/>
    </row>
    <row r="10" spans="1:8">
      <c r="A10" s="191"/>
      <c r="B10" s="319" t="s">
        <v>1953</v>
      </c>
      <c r="C10" s="319">
        <v>396578</v>
      </c>
      <c r="D10" s="319" t="s">
        <v>1954</v>
      </c>
      <c r="E10" s="319" t="s">
        <v>836</v>
      </c>
      <c r="F10" s="319" t="s">
        <v>192</v>
      </c>
      <c r="G10" s="319" t="s">
        <v>1952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1955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1956</v>
      </c>
      <c r="E3" s="315" t="s">
        <v>1957</v>
      </c>
      <c r="F3" s="315" t="s">
        <v>1958</v>
      </c>
      <c r="G3" s="315" t="s">
        <v>1959</v>
      </c>
      <c r="H3" s="315" t="s">
        <v>1960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1961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1962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1963</v>
      </c>
      <c r="C2" s="95" t="s">
        <v>1158</v>
      </c>
      <c r="D2" s="95" t="s">
        <v>596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1" t="s">
        <v>1970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TIQ</v>
      </c>
      <c r="F363" s="137" t="str">
        <f>IF(FN_MC!M365="","*",FN_MC!M365)</f>
        <v>TIQ</v>
      </c>
      <c r="G363" s="121" t="str">
        <f>IF(FN_MC!I365="","*",FN_MC!I365)</f>
        <v>TRO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A74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2025-12-29T16:25:11Z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