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85" documentId="120_S{118792C3-22EF-5104-A093-F22BFE3913F3}" xr6:coauthVersionLast="47" xr6:coauthVersionMax="47" xr10:uidLastSave="{43E0F897-0143-4419-A216-09856BC723B4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6" hidden="1">'CONTROLE - MAQUINISTAS'!$B$2:$K$1050</definedName>
    <definedName name="_xlnm._FilterDatabase" localSheetId="9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0" i="1" l="1"/>
  <c r="U430" i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<sst xmlns="http://schemas.openxmlformats.org/spreadsheetml/2006/main" count="8546" uniqueCount="1637">
  <si>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</si>
  <si>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</si>
  <si>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</si>
  <si>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</si>
  <si>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</si>
  <si>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</si>
  <si>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</si>
  <si>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</si>
  <si>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</si>
  <si>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</si>
  <si>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</si>
  <si>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</si>
  <si>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</si>
  <si>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</si>
  <si>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</si>
  <si>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</si>
  <si>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</si>
  <si>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</si>
  <si>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</si>
  <si>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</si>
  <si>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</si>
  <si>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</si>
  <si>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</si>
  <si>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</si>
  <si>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</si>
  <si>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</si>
  <si>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</si>
  <si>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</si>
  <si>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</si>
  <si>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</si>
  <si>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</si>
  <si>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</si>
  <si>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</si>
  <si>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</si>
  <si>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</si>
  <si>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</si>
  <si>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</si>
  <si>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</si>
  <si>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</si>
  <si>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</si>
  <si>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</si>
  <si>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</si>
  <si>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</si>
  <si>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</si>
  <si>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</si>
  <si>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</si>
  <si>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</si>
  <si>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</si>
  <si>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</si>
  <si>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</si>
  <si>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</si>
  <si>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</si>
  <si>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</si>
  <si>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</si>
  <si>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</si>
  <si>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</si>
  <si>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</si>
  <si>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</si>
  <si>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</si>
  <si>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</si>
  <si>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</si>
  <si>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</si>
  <si>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</si>
  <si>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</si>
  <si>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</si>
  <si>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</si>
  <si>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</si>
  <si>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</si>
  <si>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</si>
  <si>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</si>
  <si>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</si>
  <si>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</si>
  <si>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</si>
  <si>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</si>
  <si>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</si>
  <si>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</si>
  <si>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</si>
  <si>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</si>
  <si>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</si>
  <si>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</si>
  <si>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</si>
  <si>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</si>
  <si>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</si>
  <si>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</si>
  <si>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</si>
  <si>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</si>
  <si>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</si>
  <si>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</si>
  <si>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</si>
  <si>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</si>
  <si>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</si>
  <si>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</si>
  <si>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</si>
  <si>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</si>
  <si>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</si>
  <si>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</si>
  <si>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</si>
  <si>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</si>
  <si>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</si>
  <si>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</si>
  <si>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</si>
  <si>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</si>
  <si>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</si>
  <si>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</si>
  <si>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</si>
  <si>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</si>
  <si>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</si>
  <si>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</si>
  <si>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</si>
  <si>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</si>
  <si>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</si>
  <si>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</si>
  <si>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</si>
  <si>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</si>
  <si>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</si>
  <si>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</si>
  <si>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</si>
  <si>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</si>
  <si>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</si>
  <si>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</si>
  <si>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</si>
  <si>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</si>
  <si>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</si>
  <si>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</si>
  <si>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</si>
  <si>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</si>
  <si>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</si>
  <si>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</si>
  <si>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</si>
  <si>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</si>
  <si>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</si>
  <si>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</si>
  <si>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</si>
  <si>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</si>
  <si>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</si>
  <si>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</si>
  <si>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</si>
  <si>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</si>
  <si>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</si>
  <si>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</si>
  <si>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</si>
  <si>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</si>
  <si>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</si>
  <si>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</si>
  <si>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</si>
  <si>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</si>
  <si>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</si>
  <si>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</si>
  <si>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</si>
  <si>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</si>
  <si>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</si>
  <si>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</si>
  <si>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</si>
  <si>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</si>
  <si>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</si>
  <si>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</si>
  <si>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</si>
  <si>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</si>
  <si>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</si>
  <si>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</si>
  <si>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</si>
  <si>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</si>
  <si>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</si>
  <si>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</si>
  <si>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</si>
  <si>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</si>
  <si>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</si>
  <si>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</si>
  <si>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</si>
  <si>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</si>
  <si>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</si>
  <si>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</si>
  <si>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</si>
  <si>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</si>
  <si>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</si>
  <si>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</si>
  <si>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</si>
  <si>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</si>
  <si>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</si>
  <si>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</si>
  <si>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</si>
  <si>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</si>
  <si>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</si>
  <si>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</si>
  <si>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</si>
  <si>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</si>
  <si>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</si>
  <si>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</si>
  <si>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</si>
  <si>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</si>
  <si>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</si>
  <si>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</si>
  <si>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</si>
  <si>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</si>
  <si>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</si>
  <si>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</si>
  <si>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</si>
  <si>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</si>
  <si>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</si>
  <si>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</si>
  <si>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</si>
  <si>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</si>
  <si>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</si>
  <si>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</si>
  <si>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</si>
  <si>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</si>
  <si>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</si>
  <si>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</si>
  <si>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</si>
  <si>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</si>
  <si>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</si>
  <si>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</si>
  <si>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</si>
  <si>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</si>
  <si>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</si>
  <si>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</si>
  <si>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</si>
  <si>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</si>
  <si>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</si>
  <si>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</si>
  <si>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</si>
  <si>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</si>
  <si>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</si>
  <si>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</si>
  <si>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</si>
  <si>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</si>
  <si>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</si>
  <si>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</si>
  <si>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</si>
  <si>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</si>
  <si>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</si>
  <si>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</si>
  <si>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</si>
  <si>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</si>
  <si>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</si>
  <si>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</si>
  <si>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</si>
  <si>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</si>
  <si>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</si>
  <si>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</si>
  <si>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</si>
  <si>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</si>
  <si>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</si>
  <si>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</si>
  <si>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</si>
  <si>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</si>
  <si>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</si>
  <si>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</si>
  <si>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</si>
  <si>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</si>
  <si>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</si>
  <si>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</si>
  <si>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</si>
  <si>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</si>
  <si>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</si>
  <si>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</si>
  <si>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</si>
  <si>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</si>
  <si>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</si>
  <si>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</si>
  <si>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</si>
  <si>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</si>
  <si>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</si>
  <si>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</si>
  <si>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</si>
  <si>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</si>
  <si>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</si>
  <si>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</si>
  <si>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</si>
  <si>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</si>
  <si>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</si>
  <si>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</si>
  <si>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</si>
  <si>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</si>
  <si>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</si>
  <si>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</si>
  <si>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</si>
  <si>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</si>
  <si>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</si>
  <si>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</si>
  <si>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</si>
  <si>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</si>
  <si>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</si>
  <si>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</si>
  <si>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</si>
  <si>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</si>
  <si>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</si>
  <si>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</si>
  <si>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</si>
  <si>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</si>
  <si>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</si>
  <si>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</si>
  <si>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</si>
  <si>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</si>
  <si>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</si>
  <si>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</si>
  <si>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</si>
  <si>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</si>
  <si>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</si>
  <si>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</si>
  <si>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</si>
  <si>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</si>
  <si>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</si>
  <si>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</si>
  <si>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</si>
  <si>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</si>
  <si>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</si>
  <si>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</si>
  <si>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</si>
  <si>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</si>
  <si>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</si>
  <si>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</si>
  <si>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</si>
  <si>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</si>
  <si>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</si>
  <si>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</si>
  <si>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</si>
  <si>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</si>
  <si>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</si>
  <si>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</si>
  <si>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</si>
  <si>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</si>
  <si>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</si>
  <si>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</si>
  <si>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</si>
  <si>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</si>
  <si>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</si>
  <si>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</si>
  <si>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</si>
  <si>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</si>
  <si>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</si>
  <si>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</si>
  <si>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</si>
  <si>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</si>
  <si>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</si>
  <si>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</si>
  <si>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</si>
  <si>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</si>
  <si>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</si>
  <si>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</si>
  <si>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</si>
  <si>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</si>
  <si>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</si>
  <si>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</si>
  <si>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</si>
  <si>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</si>
  <si>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</si>
  <si>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</si>
  <si>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</si>
  <si>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</si>
  <si>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</si>
  <si>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</si>
  <si>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</si>
  <si>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</si>
  <si>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</si>
  <si>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</si>
  <si>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</si>
  <si>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</si>
  <si>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</si>
  <si>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</si>
  <si>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</si>
  <si>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</si>
  <si>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</si>
  <si>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</si>
  <si>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</si>
  <si>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</si>
  <si>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</si>
  <si>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</si>
  <si>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</si>
  <si>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</si>
  <si>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</si>
  <si>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</si>
  <si>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</si>
  <si>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</si>
  <si>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</si>
  <si>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</si>
  <si>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</si>
  <si>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</si>
  <si>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</si>
  <si>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</si>
  <si>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</si>
  <si>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</si>
  <si>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</si>
  <si>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</si>
  <si>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</si>
  <si>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</si>
  <si>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</si>
  <si>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</si>
  <si>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</si>
  <si>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</si>
  <si>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</si>
  <si>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</si>
  <si>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</si>
  <si>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</si>
  <si>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</si>
  <si>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</si>
  <si>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</si>
  <si>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</si>
  <si>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</si>
  <si>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</si>
  <si>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</si>
  <si>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</si>
  <si>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</si>
  <si>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</si>
  <si>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</si>
  <si>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</si>
  <si>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</si>
  <si>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</si>
  <si>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</si>
  <si>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</si>
  <si>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</si>
  <si>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</si>
  <si>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</si>
  <si>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</si>
  <si>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</si>
  <si>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</si>
  <si>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</si>
  <si>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</si>
  <si>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</si>
  <si>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</si>
  <si>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</si>
  <si>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</si>
  <si>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</si>
  <si>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</si>
  <si>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</si>
  <si>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</si>
  <si>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</si>
  <si>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</si>
  <si>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</si>
  <si>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</si>
  <si>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</si>
  <si>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</si>
  <si>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</si>
  <si>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</si>
  <si>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</si>
  <si>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</si>
  <si>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</si>
  <si>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</si>
  <si>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</si>
  <si>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</si>
  <si>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</si>
  <si>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</si>
  <si>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</si>
  <si>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</si>
  <si>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</si>
  <si>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</si>
  <si>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</si>
  <si>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</si>
  <si>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</si>
  <si>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</si>
  <si>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</si>
  <si>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</si>
  <si>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</si>
  <si>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</si>
  <si>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</si>
  <si>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</si>
  <si>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</si>
  <si>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</si>
  <si>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</si>
  <si>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</si>
  <si>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</si>
  <si>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</si>
  <si>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</si>
  <si>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</si>
  <si>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</si>
  <si>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</si>
  <si>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</si>
  <si>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</si>
  <si>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</si>
  <si>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</si>
  <si>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</si>
  <si>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</si>
  <si>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</si>
  <si>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</si>
  <si>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</si>
  <si>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</si>
  <si>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</si>
  <si>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</si>
  <si>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</si>
  <si>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</si>
  <si>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</si>
  <si>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</si>
  <si>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</si>
  <si>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</si>
  <si>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</si>
  <si>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</si>
  <si>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</si>
  <si>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</si>
  <si>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</si>
  <si>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</si>
  <si>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</si>
  <si>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</si>
  <si>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</si>
  <si>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</si>
  <si>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</si>
  <si>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</si>
  <si>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</si>
  <si>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</si>
  <si>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</si>
  <si>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</si>
  <si>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</si>
  <si>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</si>
  <si>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</si>
  <si>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</si>
  <si>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</si>
  <si>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</si>
  <si>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</si>
  <si>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</si>
  <si>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</si>
  <si>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</si>
  <si>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</si>
  <si>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</si>
  <si>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</si>
  <si>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</si>
  <si>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</si>
  <si>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</si>
  <si>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</si>
  <si>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</si>
  <si>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</si>
  <si>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</si>
  <si>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</si>
  <si>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</si>
  <si>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</si>
  <si>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</si>
  <si>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</si>
  <si>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</si>
  <si>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</si>
  <si>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</si>
  <si>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</si>
  <si>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</si>
  <si>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</si>
  <si>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</si>
  <si>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</si>
  <si>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</si>
  <si>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</si>
  <si>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</si>
  <si>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</si>
  <si>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</si>
  <si>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</si>
  <si>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</si>
  <si>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</si>
  <si>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</si>
  <si>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</si>
  <si>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</si>
  <si>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</si>
  <si>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</si>
  <si>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</si>
  <si>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</si>
  <si>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</si>
  <si>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</si>
  <si>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</si>
  <si>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</si>
  <si>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</si>
  <si>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</si>
  <si>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</si>
  <si>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</si>
  <si>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</si>
  <si>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</si>
  <si>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</si>
  <si>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</si>
  <si>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</si>
  <si>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</si>
  <si>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</si>
  <si>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</si>
  <si>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</si>
  <si>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</si>
  <si>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</si>
  <si>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</si>
  <si>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</si>
  <si>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</si>
  <si>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</si>
  <si>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</si>
  <si>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</si>
  <si>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</si>
  <si>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</si>
  <si>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</si>
  <si>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</si>
  <si>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</si>
  <si>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</si>
  <si>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</si>
  <si>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</si>
  <si>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</si>
  <si>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</si>
  <si>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</si>
  <si>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</si>
  <si>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</si>
  <si>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</si>
  <si>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</si>
  <si>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</si>
  <si>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</si>
  <si>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</si>
  <si>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</si>
  <si>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</si>
  <si>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</si>
  <si>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</si>
  <si>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</si>
  <si>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</si>
  <si>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</si>
  <si>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</si>
  <si>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</si>
  <si>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</si>
  <si>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</si>
  <si>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</si>
  <si>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</si>
  <si>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</si>
  <si>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</si>
  <si>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</si>
  <si>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</si>
  <si>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</si>
  <si>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</si>
  <si>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</si>
  <si>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</si>
  <si>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</si>
  <si>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</si>
  <si>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</si>
  <si>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</si>
  <si>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</si>
  <si>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</si>
  <si>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</si>
  <si>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</si>
  <si>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</si>
  <si>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</si>
  <si>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</si>
  <si>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</si>
  <si>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</si>
  <si>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</si>
  <si>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</si>
  <si>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</si>
  <si>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</si>
  <si>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</si>
  <si>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</si>
  <si>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</si>
  <si>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</si>
  <si>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</si>
  <si>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</si>
  <si>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</si>
  <si>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</si>
  <si>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</si>
  <si>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</si>
  <si>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</si>
  <si>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</si>
  <si>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</si>
  <si>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</si>
  <si>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</si>
  <si>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</si>
  <si>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</si>
  <si>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</si>
  <si>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</si>
  <si>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</si>
  <si>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</si>
  <si>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</si>
  <si>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</si>
  <si>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</si>
  <si>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</si>
  <si>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</si>
  <si>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</si>
  <si>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</si>
  <si>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</si>
  <si>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</si>
  <si>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</si>
  <si>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</si>
  <si>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</si>
  <si>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</si>
  <si>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</si>
  <si>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</si>
  <si>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</si>
  <si>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</si>
  <si>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</si>
  <si>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</si>
  <si>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</si>
  <si>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</si>
  <si>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</si>
  <si>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</si>
  <si>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</si>
  <si>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</si>
  <si>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</si>
  <si>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</si>
  <si>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</si>
  <si>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</si>
  <si>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</si>
  <si>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</si>
  <si>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</si>
  <si>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</si>
  <si>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</si>
  <si>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</si>
  <si>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</si>
  <si>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</si>
  <si>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</si>
  <si>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</si>
  <si>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</si>
  <si>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</si>
  <si>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</si>
  <si>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</si>
  <si>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</si>
  <si>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</si>
  <si>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</si>
  <si>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</si>
  <si>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</si>
  <si>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</si>
  <si>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</si>
  <si>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</si>
  <si>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</si>
  <si>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</si>
  <si>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</si>
  <si>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</si>
  <si>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</si>
  <si>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</si>
  <si>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</si>
  <si>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</si>
  <si>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</si>
  <si>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</si>
  <si>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</si>
  <si>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</si>
  <si>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</si>
  <si>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</si>
  <si>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</si>
  <si>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</si>
  <si>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</si>
  <si>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</si>
  <si>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</si>
  <si>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</si>
  <si>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</si>
  <si>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</si>
  <si>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</si>
  <si>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</si>
  <si>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</si>
  <si>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</si>
  <si>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</si>
  <si>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</si>
  <si>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</si>
  <si>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</si>
  <si>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</si>
  <si>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</si>
  <si>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</si>
  <si>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</si>
  <si>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</si>
  <si>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</si>
  <si>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</si>
  <si>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</si>
  <si>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</si>
  <si>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</si>
  <si>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</si>
  <si>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</si>
  <si>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</si>
  <si>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</si>
  <si>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</si>
  <si>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</si>
  <si>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</si>
  <si>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</si>
  <si>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</si>
  <si>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</si>
  <si>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</si>
  <si>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</si>
  <si>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</si>
  <si>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</si>
  <si>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</si>
  <si>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</si>
  <si>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</si>
  <si>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</si>
  <si>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</si>
  <si>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</si>
  <si>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</si>
  <si>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</si>
  <si>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</si>
  <si>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</si>
  <si>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</si>
  <si>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</si>
  <si>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</si>
  <si>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</si>
  <si>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</si>
  <si>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</si>
  <si>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</si>
  <si>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</si>
  <si>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</si>
  <si>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</si>
  <si>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</si>
  <si>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</si>
  <si>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</si>
  <si>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</si>
  <si>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</si>
  <si>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</si>
  <si>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</si>
  <si>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</si>
  <si>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</si>
  <si>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</si>
  <si>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</si>
  <si>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</si>
  <si>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</si>
  <si>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</si>
  <si>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</si>
  <si>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</si>
  <si>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</si>
  <si>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</si>
  <si>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</si>
  <si>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</si>
  <si>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</si>
  <si>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</si>
  <si>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</si>
  <si>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</si>
  <si>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</si>
  <si>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</si>
  <si>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</si>
  <si>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</si>
  <si>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</si>
  <si>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</si>
  <si>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</si>
  <si>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</si>
  <si>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</si>
  <si>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</si>
  <si>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</si>
  <si>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</si>
  <si>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</si>
  <si>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</si>
  <si>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</si>
  <si>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</si>
  <si>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</si>
  <si>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</si>
  <si>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</si>
  <si>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</si>
  <si>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</si>
  <si>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</si>
  <si>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</si>
  <si>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</si>
  <si>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</si>
  <si>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</si>
  <si>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</si>
  <si>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</si>
  <si>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</si>
  <si>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</si>
  <si>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</si>
  <si>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</si>
  <si>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</si>
  <si>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</si>
  <si>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</si>
  <si>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</si>
  <si>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</si>
  <si>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</si>
  <si>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</si>
  <si>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</si>
  <si>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</si>
  <si>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</si>
  <si>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</si>
  <si>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</si>
  <si>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</si>
  <si>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</si>
  <si>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</si>
  <si>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</si>
  <si>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</si>
  <si>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</si>
  <si>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</si>
  <si>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</si>
  <si>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</si>
  <si>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</si>
  <si>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</si>
  <si>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</si>
  <si>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</si>
  <si>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</si>
  <si>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</si>
  <si>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</si>
  <si>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</si>
  <si>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</si>
  <si>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</si>
  <si>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</si>
  <si>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</si>
  <si>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</si>
  <si>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</si>
  <si>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</si>
  <si>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</si>
  <si>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</si>
  <si>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</si>
  <si>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</si>
  <si>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</si>
  <si>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</si>
  <si>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</si>
  <si>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</si>
  <si>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</si>
  <si>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</si>
  <si>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</si>
  <si>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</si>
  <si>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</si>
  <si>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</si>
  <si>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</si>
  <si>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</si>
  <si>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</si>
  <si>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</si>
  <si>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</si>
  <si>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</si>
  <si>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</si>
  <si>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</si>
  <si>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</si>
  <si>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</si>
  <si>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</si>
  <si>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</si>
  <si>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</si>
  <si>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</si>
  <si>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</si>
  <si>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</si>
  <si>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</si>
  <si>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</si>
  <si>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</si>
  <si>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</si>
  <si>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</si>
  <si>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</si>
  <si>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</si>
  <si>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</si>
  <si>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</si>
  <si>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</si>
  <si>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</si>
  <si>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</si>
  <si>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</si>
  <si>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</si>
  <si>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</si>
  <si>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</si>
  <si>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</si>
  <si>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</si>
  <si>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</si>
  <si>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</si>
  <si>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</si>
  <si>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</si>
  <si>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</si>
  <si>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</si>
  <si>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</si>
  <si>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</si>
  <si>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</si>
  <si>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</si>
  <si>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</si>
  <si>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</si>
  <si>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</si>
  <si>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</si>
  <si>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</si>
  <si>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</si>
  <si>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</si>
  <si>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</si>
  <si>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</si>
  <si>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</si>
  <si>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</si>
  <si>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</si>
  <si>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</si>
  <si>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</si>
  <si>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</si>
  <si>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</si>
  <si>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</si>
  <si>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</si>
  <si>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</si>
  <si>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</si>
  <si>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</si>
  <si>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</si>
  <si>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</si>
  <si>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</si>
  <si>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</si>
  <si>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</si>
  <si>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</si>
  <si>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</si>
  <si>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</si>
  <si>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</si>
  <si>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</si>
  <si>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</si>
  <si>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</si>
  <si>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</si>
  <si>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</si>
  <si>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</si>
  <si>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</si>
  <si>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</si>
  <si>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</si>
  <si>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</si>
  <si>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</si>
  <si>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</si>
  <si>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</si>
  <si>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</si>
  <si>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</si>
  <si>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</si>
  <si>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</si>
  <si>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</si>
  <si>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</si>
  <si>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</si>
  <si>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</si>
  <si>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</si>
  <si>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</si>
  <si>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</si>
  <si>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</si>
  <si>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</si>
  <si>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</si>
  <si>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</si>
  <si>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</si>
  <si>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</si>
  <si>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</si>
  <si>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</si>
  <si>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</si>
  <si>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</si>
  <si>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</si>
  <si>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</si>
  <si>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</si>
  <si>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</si>
  <si>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</si>
  <si>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</si>
  <si>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</si>
  <si>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</si>
  <si>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</si>
  <si>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</si>
  <si>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</si>
  <si>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</si>
  <si>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</si>
  <si>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</si>
  <si>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</si>
  <si>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</si>
  <si>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</si>
  <si>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</si>
  <si>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</si>
  <si>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</si>
  <si>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</si>
  <si>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</si>
  <si>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</si>
  <si>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</si>
  <si>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</si>
  <si>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</si>
  <si>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</si>
  <si>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</si>
  <si>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</si>
  <si>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</si>
  <si>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</si>
  <si>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</si>
  <si>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</si>
  <si>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</si>
  <si>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</si>
  <si>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</si>
  <si>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</si>
  <si>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</si>
  <si>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</si>
  <si>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</si>
  <si>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</si>
  <si>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</si>
  <si>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</si>
  <si>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</si>
  <si>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</si>
  <si>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</si>
  <si>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</si>
  <si>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</si>
  <si>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</si>
  <si>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</si>
  <si>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</si>
  <si>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</si>
  <si>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</si>
  <si>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</si>
  <si>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</si>
  <si>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</si>
  <si>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</si>
  <si>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</si>
  <si>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</si>
  <si>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</si>
  <si>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</si>
  <si>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</si>
  <si>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</si>
  <si>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</si>
  <si>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</si>
  <si>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</si>
  <si>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</si>
  <si>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</si>
  <si>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</si>
  <si>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</si>
  <si>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</si>
  <si>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</si>
  <si>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</si>
  <si>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</si>
  <si>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</si>
  <si>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</si>
  <si>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</si>
  <si>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</si>
  <si>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</si>
  <si>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</si>
  <si>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</si>
  <si>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</si>
  <si>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</si>
  <si>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</si>
  <si>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</si>
  <si>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</si>
  <si>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</si>
  <si>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</si>
  <si>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</si>
  <si>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</si>
  <si>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</si>
  <si>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</si>
  <si>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</si>
  <si>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</si>
  <si>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</si>
  <si>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</si>
  <si>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</si>
  <si>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</si>
  <si>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</si>
  <si>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</si>
  <si>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</si>
  <si>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</si>
  <si>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</si>
  <si>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</si>
  <si>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</si>
  <si>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</si>
  <si>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</si>
  <si>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</si>
  <si>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</si>
  <si>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</si>
  <si>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</si>
  <si>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</si>
  <si>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</si>
  <si>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</si>
  <si>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</si>
  <si>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</si>
  <si>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</si>
  <si>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</si>
  <si>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</si>
  <si>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</si>
  <si>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</si>
  <si>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</si>
  <si>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</si>
  <si>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</si>
  <si>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</si>
  <si>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</si>
  <si>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</si>
  <si>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</si>
  <si>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</si>
  <si>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</si>
  <si>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</si>
  <si>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</si>
  <si>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</si>
  <si>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</si>
  <si>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</si>
  <si>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</si>
  <si>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</si>
  <si>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</si>
  <si>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</si>
  <si>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</si>
  <si>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</si>
  <si>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</si>
  <si>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</si>
  <si>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</si>
  <si>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</si>
  <si>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</si>
  <si>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</si>
  <si>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</si>
  <si>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</si>
  <si>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</si>
  <si>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</si>
  <si>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</si>
  <si>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</si>
  <si>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</si>
  <si>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</si>
  <si>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</si>
  <si>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</si>
  <si>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</si>
  <si>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</si>
  <si>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</si>
  <si>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</si>
  <si>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</si>
  <si>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</si>
  <si>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</si>
  <si>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</si>
  <si>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</si>
  <si>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</si>
  <si>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</si>
  <si>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</si>
  <si>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</si>
  <si>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</si>
  <si>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</si>
  <si>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</si>
  <si>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</si>
  <si>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</si>
  <si>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</si>
  <si>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</si>
  <si>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</si>
  <si>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</si>
  <si>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</si>
  <si>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</si>
  <si>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</si>
  <si>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</si>
  <si>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</si>
  <si>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</si>
  <si>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</si>
  <si>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</si>
  <si>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</si>
  <si>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</si>
  <si>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</si>
  <si>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</si>
  <si>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</si>
  <si>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</si>
  <si>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</si>
  <si>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</si>
  <si>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</si>
  <si>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</si>
  <si>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</si>
  <si>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</si>
  <si>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</si>
  <si>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</si>
  <si>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</si>
  <si>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</si>
  <si>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</si>
  <si>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</si>
  <si>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</si>
  <si>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</si>
  <si>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</si>
  <si>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</si>
  <si>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</si>
  <si>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</si>
  <si>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</si>
  <si>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</si>
  <si>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</si>
  <si>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</si>
  <si>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</si>
  <si>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</si>
  <si>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</si>
  <si>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</si>
  <si>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</si>
  <si>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</si>
  <si>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</si>
  <si>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</si>
  <si>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</si>
  <si>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</si>
  <si>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</si>
  <si>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</si>
  <si>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</si>
  <si>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</si>
  <si>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</si>
  <si>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</si>
  <si>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</si>
  <si>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</si>
  <si>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</si>
  <si>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</si>
  <si>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</si>
  <si>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</si>
  <si>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</si>
  <si>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</si>
  <si>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</si>
  <si>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</si>
  <si>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</si>
  <si>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</si>
  <si>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</si>
  <si>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</si>
  <si>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</si>
  <si>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</si>
  <si>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</si>
  <si>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</si>
  <si>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</si>
  <si>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</si>
  <si>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</si>
  <si>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</si>
  <si>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</si>
  <si>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</si>
  <si>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</si>
  <si>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</si>
  <si>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</si>
  <si>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</si>
  <si>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</si>
  <si>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</si>
  <si>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</si>
  <si>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</si>
  <si>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</si>
  <si>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</si>
  <si>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</si>
  <si>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</si>
  <si>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</si>
  <si>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</si>
  <si>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</si>
  <si>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</si>
  <si>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</si>
  <si>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</si>
  <si>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</si>
  <si>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</si>
  <si>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</si>
  <si>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</si>
  <si>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</si>
  <si>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</si>
  <si>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</si>
  <si>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</si>
  <si>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</si>
  <si>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</si>
  <si>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</si>
  <si>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</si>
  <si>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</si>
  <si>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</si>
  <si>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</si>
  <si>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</si>
  <si>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</si>
  <si>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</si>
  <si>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</si>
  <si>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</si>
  <si>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</si>
  <si>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</si>
  <si>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</si>
  <si>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</si>
  <si>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</si>
  <si>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</si>
  <si>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</si>
  <si>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</si>
  <si>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</si>
  <si>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</si>
  <si>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</si>
  <si>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</si>
  <si>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</si>
  <si>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</si>
  <si>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</si>
  <si>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</si>
  <si>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</si>
  <si>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</si>
  <si>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</si>
  <si>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</si>
  <si>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</si>
  <si>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</si>
  <si>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</si>
  <si>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</si>
  <si>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</si>
  <si>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</si>
  <si>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</si>
  <si>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</si>
  <si>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</si>
  <si>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</si>
  <si>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</si>
  <si>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</si>
  <si>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</si>
  <si>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</si>
  <si>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</si>
  <si>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</si>
  <si>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</si>
  <si>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</si>
  <si>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</si>
  <si>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</si>
  <si>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</si>
  <si>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</si>
  <si>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</si>
  <si>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</si>
  <si>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</si>
  <si>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</si>
  <si>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</si>
  <si>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</si>
  <si>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</si>
  <si>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</si>
  <si>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</si>
  <si>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</si>
  <si>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</si>
  <si>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</si>
  <si>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</si>
  <si>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</si>
  <si>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</si>
  <si>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</si>
  <si>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</si>
  <si>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</si>
  <si>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</si>
  <si>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</si>
  <si>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</si>
  <si>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</si>
  <si>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</si>
  <si>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</si>
  <si>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</si>
  <si>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</si>
  <si>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</si>
  <si>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</si>
  <si>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</si>
  <si>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</si>
  <si>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</si>
  <si>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</si>
  <si>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</si>
  <si>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</si>
  <si>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</si>
  <si>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</si>
  <si>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</si>
  <si>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</si>
  <si>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</si>
  <si>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</si>
  <si>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</si>
  <si>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</si>
  <si>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</si>
  <si>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</si>
  <si>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</si>
  <si>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</si>
  <si>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</si>
  <si>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</si>
  <si>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</si>
  <si>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</si>
  <si>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</si>
  <si>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</si>
  <si>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</si>
  <si>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</si>
  <si>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</si>
  <si>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</si>
  <si>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</si>
  <si>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</si>
  <si>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</si>
  <si>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</si>
  <si>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</si>
  <si>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</si>
  <si>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</si>
  <si>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</si>
  <si>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</si>
  <si>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</si>
  <si>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</si>
  <si>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</si>
  <si>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</si>
  <si>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</si>
  <si>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</si>
  <si>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</si>
  <si>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</si>
  <si>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</si>
  <si>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</si>
  <si>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</si>
  <si>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</si>
  <si>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</si>
  <si>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</si>
  <si>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</si>
  <si>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</si>
  <si>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</si>
  <si>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</si>
  <si>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</si>
  <si>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</si>
  <si>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</si>
  <si>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</si>
  <si>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</si>
  <si>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</si>
  <si>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</si>
  <si>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</si>
  <si>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</si>
  <si>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</si>
  <si>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</si>
  <si>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</si>
  <si>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</si>
  <si>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</si>
  <si>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</si>
  <si>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</si>
  <si>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</si>
  <si>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</si>
  <si>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</si>
  <si>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</si>
  <si>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</si>
  <si>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</si>
  <si>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</si>
  <si>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</si>
  <si>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</si>
  <si>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</si>
  <si>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</si>
  <si>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</si>
  <si>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</si>
  <si>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</si>
  <si>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</si>
  <si>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</si>
  <si>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</si>
  <si>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</si>
  <si>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</si>
  <si>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</si>
  <si>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</si>
  <si>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</si>
  <si>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</si>
  <si>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</si>
  <si>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</si>
  <si>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</si>
  <si>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</si>
  <si>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</si>
  <si>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</si>
  <si>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</si>
  <si>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</si>
  <si>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</si>
  <si>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</si>
  <si>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</si>
  <si>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</si>
  <si>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</si>
  <si>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</si>
  <si>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</si>
  <si>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</si>
  <si>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</si>
  <si>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</si>
  <si>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</si>
  <si>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</si>
  <si>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</si>
  <si>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</si>
  <si>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</si>
  <si>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</si>
  <si>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</si>
  <si>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</si>
  <si>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</si>
  <si>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</si>
  <si>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</si>
  <si>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</si>
  <si>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</si>
  <si>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</si>
  <si>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</si>
  <si>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</si>
  <si>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</si>
  <si>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</si>
  <si>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</si>
  <si>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</si>
  <si>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</si>
  <si>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</si>
  <si>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</si>
  <si>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</si>
  <si>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</si>
  <si>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</si>
  <si>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</si>
  <si>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</si>
  <si>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</si>
  <si>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</si>
  <si>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</si>
  <si>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</si>
  <si>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</si>
  <si>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</si>
  <si>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</si>
  <si>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</si>
  <si>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</si>
  <si>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</si>
  <si>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</si>
  <si>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</si>
  <si>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</si>
  <si>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</si>
  <si>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</si>
  <si>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</si>
  <si>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</si>
  <si>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</si>
  <si>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</si>
  <si>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</si>
  <si>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</si>
  <si>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</si>
  <si>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</si>
  <si>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</si>
  <si>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</si>
  <si>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</si>
  <si>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</si>
  <si>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</si>
  <si>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</si>
  <si>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</si>
  <si>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</si>
  <si>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</si>
  <si>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</si>
  <si>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</si>
  <si>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</si>
  <si>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</si>
  <si>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 xml:space="preserve">Realizado intervalo 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</si>
  <si>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</si>
  <si>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</si>
  <si>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</si>
  <si>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</si>
  <si>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ok</t>
  </si>
  <si>
    <t>00;01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</si>
  <si>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</si>
  <si>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</si>
  <si>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</si>
  <si>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</si>
  <si>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</si>
  <si>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</si>
  <si>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</si>
  <si>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Realizado intervalo das 12h03 até 20h03</t>
  </si>
  <si>
    <t>Previsão de pronto 10h00</t>
  </si>
  <si>
    <t>Em intervalo bloco. Baixa produtividade, devido atraso da chegada da V85 no bloco de trabalho.</t>
  </si>
  <si>
    <t>Descarga de dormentes + Recolha de dormentes + Descarga de pedra</t>
  </si>
  <si>
    <t>Em intervalo das 12h03 até 20h03</t>
  </si>
  <si>
    <t>TP pronto 08h49, sem oportunidade de faixa</t>
  </si>
  <si>
    <t>ZEV-1</t>
  </si>
  <si>
    <t>ZPT-ZEV</t>
  </si>
  <si>
    <t>MC1 07h39 / Sem oportunidade de faixa</t>
  </si>
  <si>
    <t xml:space="preserve">Cancelado, devido sem maquinista da escala para V93, foi realocado maquinista do W59 para V93 / </t>
  </si>
  <si>
    <t>Aguardando condições climáticas</t>
  </si>
  <si>
    <t>Alterado a programação para km152+250 via 2, devido ao acesso no local / TP em preparação</t>
  </si>
  <si>
    <t>Z3V3</t>
  </si>
  <si>
    <t xml:space="preserve">Manobra </t>
  </si>
  <si>
    <t>Aguardando solicitar MC1, previsão 11h30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</si>
  <si>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</si>
  <si>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</si>
  <si>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 xml:space="preserve">MC1 07h48 / </t>
  </si>
  <si>
    <t>ZPT-ZXW</t>
  </si>
  <si>
    <t>ZPTZXW</t>
  </si>
  <si>
    <t>Deslocamento turmas na serra</t>
  </si>
  <si>
    <t>MC1 07h06 / Aguardando confirmar pronto</t>
  </si>
  <si>
    <t>Cancelado, devido avaria da V85</t>
  </si>
  <si>
    <t>Cancelado, avaria do V85</t>
  </si>
  <si>
    <t>pDM - Substituição de dormentes</t>
  </si>
  <si>
    <t>Cancelado, TP foi remanejado para atendimento emergêncial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</si>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</sst>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J368" activePane="topRight" state="frozen"/>
      <selection pane="topRight" activeCell="M387" sqref="M3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1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6.25E-2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405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Aderente</v>
      </c>
      <c r="BR374" s="19">
        <f>IF(OR(B374="",F374=""),"*",AY374/P374)</f>
        <v>1</v>
      </c>
      <c r="BS374" s="19">
        <f>IF(OR(B374="",F374=""),"*",BA374/Q374)</f>
        <v>1.3333333333333333</v>
      </c>
      <c r="BT374" s="8" t="str">
        <f t="shared" si="8"/>
        <v>CCOCirculaçãoOK</v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6.25E-2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Aderente</v>
      </c>
      <c r="BR375" s="19">
        <f>IF(OR(B375="",F375=""),"*",AY375/P375)</f>
        <v>1</v>
      </c>
      <c r="BS375" s="19">
        <f>IF(OR(B375="",F375=""),"*",BA375/Q375)</f>
        <v>1.3333333333333333</v>
      </c>
      <c r="BT375" s="8" t="str">
        <f t="shared" si="8"/>
        <v>OKOK</v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0.84166666666666667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0.42499999999999999</v>
      </c>
      <c r="AZ378" s="153"/>
      <c r="BA378" s="109">
        <v>1</v>
      </c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2</v>
      </c>
      <c r="BI378" s="17"/>
      <c r="BJ378" s="17" t="s">
        <v>1527</v>
      </c>
      <c r="BK378" s="17" t="s">
        <v>1528</v>
      </c>
      <c r="BL378" s="16"/>
      <c r="BM378" s="130" t="s">
        <v>410</v>
      </c>
      <c r="BN378" s="130" t="s">
        <v>410</v>
      </c>
      <c r="BO378" s="130" t="s">
        <v>410</v>
      </c>
      <c r="BP378" s="18" t="s">
        <v>558</v>
      </c>
      <c r="BQ378" s="12" t="str">
        <f>IF(AND(BR378&lt;1,BS378&lt;1),"Produção e Intervalo",IF(BR378&lt;1,"Intervalo",IF(BS378&lt;1,"Produção","Aderente")))</f>
        <v>Aderente</v>
      </c>
      <c r="BR378" s="19">
        <f>IF(OR(B378="",F378=""),"*",AY378/P378)</f>
        <v>1.2750000000000001</v>
      </c>
      <c r="BS378" s="19">
        <f>IF(OR(B378="",F378=""),"*",BA378/Q378)</f>
        <v>1</v>
      </c>
      <c r="BT378" s="8" t="str">
        <f t="shared" si="8"/>
        <v>OKOK</v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6.9444444444444447E-4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1529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>
        <v>2502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2</v>
      </c>
      <c r="BI379" s="17"/>
      <c r="BJ379" s="17" t="s">
        <v>1527</v>
      </c>
      <c r="BK379" s="17" t="s">
        <v>1528</v>
      </c>
      <c r="BL379" s="16"/>
      <c r="BM379" s="130" t="s">
        <v>410</v>
      </c>
      <c r="BN379" s="130" t="s">
        <v>410</v>
      </c>
      <c r="BO379" s="130" t="s">
        <v>410</v>
      </c>
      <c r="BP379" s="18"/>
      <c r="BQ379" s="12" t="str">
        <f>IF(AND(BR379&lt;1,BS379&lt;1),"Produção e Intervalo",IF(BR379&lt;1,"Intervalo",IF(BS379&lt;1,"Produção","Aderente")))</f>
        <v>Aderente</v>
      </c>
      <c r="BR379" s="19">
        <f>IF(OR(B379="",F379=""),"*",AY379/P379)</f>
        <v>1</v>
      </c>
      <c r="BS379" s="19">
        <f>IF(OR(B379="",F379=""),"*",BA379/Q379)</f>
        <v>2502</v>
      </c>
      <c r="BT379" s="8" t="str">
        <f t="shared" si="8"/>
        <v>OKOK</v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6.9444444444444447E-4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1530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>
        <v>38</v>
      </c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2</v>
      </c>
      <c r="BI380" s="17"/>
      <c r="BJ380" s="17" t="s">
        <v>1527</v>
      </c>
      <c r="BK380" s="17" t="s">
        <v>1528</v>
      </c>
      <c r="BL380" s="16"/>
      <c r="BM380" s="130" t="s">
        <v>410</v>
      </c>
      <c r="BN380" s="130" t="s">
        <v>410</v>
      </c>
      <c r="BO380" s="130" t="s">
        <v>410</v>
      </c>
      <c r="BP380" s="18"/>
      <c r="BQ380" s="12" t="str">
        <f>IF(AND(BR380&lt;1,BS380&lt;1),"Produção e Intervalo",IF(BR380&lt;1,"Intervalo",IF(BS380&lt;1,"Produção","Aderente")))</f>
        <v>Aderente</v>
      </c>
      <c r="BR380" s="19">
        <f>IF(OR(B380="",F380=""),"*",AY380/P380)</f>
        <v>1</v>
      </c>
      <c r="BS380" s="19">
        <f>IF(OR(B380="",F380=""),"*",BA380/Q380)</f>
        <v>3.8</v>
      </c>
      <c r="BT380" s="8" t="str">
        <f t="shared" si="8"/>
        <v>OKOK</v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6.9444444444444447E-4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1531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>
        <v>1362</v>
      </c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2</v>
      </c>
      <c r="BI381" s="17"/>
      <c r="BJ381" s="17" t="s">
        <v>1527</v>
      </c>
      <c r="BK381" s="17" t="s">
        <v>1528</v>
      </c>
      <c r="BL381" s="16"/>
      <c r="BM381" s="130" t="s">
        <v>410</v>
      </c>
      <c r="BN381" s="130" t="s">
        <v>410</v>
      </c>
      <c r="BO381" s="130" t="s">
        <v>410</v>
      </c>
      <c r="BP381" s="18" t="s">
        <v>558</v>
      </c>
      <c r="BQ381" s="12" t="str">
        <f>IF(AND(BR381&lt;1,BS381&lt;1),"Produção e Intervalo",IF(BR381&lt;1,"Intervalo",IF(BS381&lt;1,"Produção","Aderente")))</f>
        <v>Aderente</v>
      </c>
      <c r="BR381" s="19">
        <f>IF(OR(B381="",F381=""),"*",AY381/P381)</f>
        <v>1</v>
      </c>
      <c r="BS381" s="19">
        <f>IF(OR(B381="",F381=""),"*",BA381/Q381)</f>
        <v>2.7240000000000002</v>
      </c>
      <c r="BT381" s="8" t="str">
        <f t="shared" si="8"/>
        <v>OKOK</v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6.9444444444444447E-4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1532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>
        <v>1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2</v>
      </c>
      <c r="BI382" s="17"/>
      <c r="BJ382" s="17" t="s">
        <v>1527</v>
      </c>
      <c r="BK382" s="17" t="s">
        <v>1528</v>
      </c>
      <c r="BL382" s="16"/>
      <c r="BM382" s="130" t="s">
        <v>410</v>
      </c>
      <c r="BN382" s="130" t="s">
        <v>410</v>
      </c>
      <c r="BO382" s="130" t="s">
        <v>1533</v>
      </c>
      <c r="BP382" s="18" t="s">
        <v>558</v>
      </c>
      <c r="BQ382" s="12" t="str">
        <f>IF(AND(BR382&lt;1,BS382&lt;1),"Produção e Intervalo",IF(BR382&lt;1,"Intervalo",IF(BS382&lt;1,"Produção","Aderente")))</f>
        <v>Aderente</v>
      </c>
      <c r="BR382" s="19">
        <f>IF(OR(B382="",F382=""),"*",AY382/P382)</f>
        <v>1</v>
      </c>
      <c r="BS382" s="19">
        <f>IF(OR(B382="",F382=""),"*",BA382/Q382)</f>
        <v>1</v>
      </c>
      <c r="BT382" s="8" t="str">
        <f t="shared" si="8"/>
        <v>OKOK</v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6.9444444444444447E-4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1532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>
        <v>1362</v>
      </c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2</v>
      </c>
      <c r="BI383" s="17"/>
      <c r="BJ383" s="17" t="s">
        <v>1527</v>
      </c>
      <c r="BK383" s="17" t="s">
        <v>1528</v>
      </c>
      <c r="BL383" s="16"/>
      <c r="BM383" s="130" t="s">
        <v>410</v>
      </c>
      <c r="BN383" s="130" t="s">
        <v>1533</v>
      </c>
      <c r="BO383" s="130" t="s">
        <v>1533</v>
      </c>
      <c r="BP383" s="18" t="s">
        <v>558</v>
      </c>
      <c r="BQ383" s="12" t="str">
        <f>IF(AND(BR383&lt;1,BS383&lt;1),"Produção e Intervalo",IF(BR383&lt;1,"Intervalo",IF(BS383&lt;1,"Produção","Aderente")))</f>
        <v>Aderente</v>
      </c>
      <c r="BR383" s="19">
        <f>IF(OR(B383="",F383=""),"*",AY383/P383)</f>
        <v>1</v>
      </c>
      <c r="BS383" s="19">
        <f>IF(OR(B383="",F383=""),"*",BA383/Q383)</f>
        <v>2.7240000000000002</v>
      </c>
      <c r="BT383" s="8" t="str">
        <f t="shared" si="8"/>
        <v>OKok</v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 t="s">
        <v>1534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>
        <v>0</v>
      </c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1527</v>
      </c>
      <c r="BK384" s="17" t="s">
        <v>1369</v>
      </c>
      <c r="BL384" s="16"/>
      <c r="BM384" s="130" t="s">
        <v>412</v>
      </c>
      <c r="BN384" s="130" t="s">
        <v>436</v>
      </c>
      <c r="BO384" s="130" t="s">
        <v>436</v>
      </c>
      <c r="BP384" s="17" t="s">
        <v>1369</v>
      </c>
      <c r="BQ384" s="12" t="e">
        <f>IF(AND(BR384&lt;1,BS384&lt;1),"Produção e Intervalo",IF(BR384&lt;1,"Intervalo",IF(BS384&lt;1,"Produção","Aderente")))</f>
        <v>#VALUE!</v>
      </c>
      <c r="BR384" s="19" t="e">
        <f>IF(OR(B384="",F384=""),"*",AY384/P384)</f>
        <v>#VALUE!</v>
      </c>
      <c r="BS384" s="19">
        <f>IF(OR(B384="",F384=""),"*",BA384/Q384)</f>
        <v>0</v>
      </c>
      <c r="BT384" s="8" t="str">
        <f t="shared" si="8"/>
        <v>CondiçõesClimáticaChuva</v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1535</v>
      </c>
      <c r="BK386" s="17" t="s">
        <v>1536</v>
      </c>
      <c r="BL386" s="16" t="s">
        <v>1537</v>
      </c>
      <c r="BM386" s="130" t="s">
        <v>405</v>
      </c>
      <c r="BN386" s="130" t="s">
        <v>434</v>
      </c>
      <c r="BO386" s="130" t="s">
        <v>512</v>
      </c>
      <c r="BP386" s="17" t="s">
        <v>1538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1539</v>
      </c>
      <c r="BK388" s="17" t="s">
        <v>1539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1539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1540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1540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>
        <v>1</v>
      </c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2</v>
      </c>
      <c r="BI390" s="17"/>
      <c r="BJ390" s="17" t="s">
        <v>1541</v>
      </c>
      <c r="BK390" s="18" t="s">
        <v>1542</v>
      </c>
      <c r="BL390" s="16"/>
      <c r="BM390" s="130" t="s">
        <v>410</v>
      </c>
      <c r="BN390" s="130" t="s">
        <v>410</v>
      </c>
      <c r="BO390" s="130" t="s">
        <v>410</v>
      </c>
      <c r="BP390" s="18" t="s">
        <v>558</v>
      </c>
      <c r="BQ390" s="12" t="str">
        <f>IF(AND(BR390&lt;1,BS390&lt;1),"Produção e Intervalo",IF(BR390&lt;1,"Intervalo",IF(BS390&lt;1,"Produção","Aderente")))</f>
        <v>Aderente</v>
      </c>
      <c r="BR390" s="19">
        <f>IF(OR(B390="",F390=""),"*",AY390/P390)</f>
        <v>1.4545454545454548</v>
      </c>
      <c r="BS390" s="19">
        <f>IF(OR(B390="",F390=""),"*",BA390/Q390)</f>
        <v>1</v>
      </c>
      <c r="BT390" s="8" t="str">
        <f t="shared" si="8"/>
        <v>OKOK</v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6.9444444444444447E-4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>
        <v>550</v>
      </c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2</v>
      </c>
      <c r="BI391" s="17"/>
      <c r="BJ391" s="17" t="s">
        <v>1543</v>
      </c>
      <c r="BK391" s="18" t="s">
        <v>1544</v>
      </c>
      <c r="BL391" s="16"/>
      <c r="BM391" s="130" t="s">
        <v>402</v>
      </c>
      <c r="BN391" s="130" t="s">
        <v>422</v>
      </c>
      <c r="BO391" s="130" t="s">
        <v>527</v>
      </c>
      <c r="BP391" s="18" t="s">
        <v>1544</v>
      </c>
      <c r="BQ391" s="12" t="str">
        <f>IF(AND(BR391&lt;1,BS391&lt;1),"Produção e Intervalo",IF(BR391&lt;1,"Intervalo",IF(BS391&lt;1,"Produção","Aderente")))</f>
        <v>Produção</v>
      </c>
      <c r="BR391" s="19">
        <f>IF(OR(B391="",F391=""),"*",AY391/P391)</f>
        <v>1</v>
      </c>
      <c r="BS391" s="19">
        <f>IF(OR(B391="",F391=""),"*",BA391/Q391)</f>
        <v>0.41984732824427479</v>
      </c>
      <c r="BT391" s="8" t="str">
        <f t="shared" si="8"/>
        <v>MecanizaçãoOperação</v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6.9444444444444447E-4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1545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>
        <v>4</v>
      </c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2</v>
      </c>
      <c r="BI392" s="17"/>
      <c r="BJ392" s="17" t="s">
        <v>1543</v>
      </c>
      <c r="BK392" s="18" t="s">
        <v>1546</v>
      </c>
      <c r="BL392" s="16"/>
      <c r="BM392" s="130" t="s">
        <v>410</v>
      </c>
      <c r="BN392" s="130" t="s">
        <v>410</v>
      </c>
      <c r="BO392" s="130" t="s">
        <v>410</v>
      </c>
      <c r="BP392" s="18"/>
      <c r="BQ392" s="12" t="str">
        <f>IF(AND(BR392&lt;1,BS392&lt;1),"Produção e Intervalo",IF(BR392&lt;1,"Intervalo",IF(BS392&lt;1,"Produção","Aderente")))</f>
        <v>Aderente</v>
      </c>
      <c r="BR392" s="19">
        <f>IF(OR(B392="",F392=""),"*",AY392/P392)</f>
        <v>1</v>
      </c>
      <c r="BS392" s="19">
        <f>IF(OR(B392="",F392=""),"*",BA392/Q392)</f>
        <v>2</v>
      </c>
      <c r="BT392" s="8" t="str">
        <f t="shared" ref="BT392:BT455" si="9">IF(BN392="","",SUBSTITUTE(BM392," ","")&amp;SUBSTITUTE(BN392," ",""))</f>
        <v>OKOK</v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1547</v>
      </c>
      <c r="BK395" s="17" t="s">
        <v>1547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1547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1548</v>
      </c>
      <c r="J396" s="105">
        <v>54</v>
      </c>
      <c r="K396" s="105">
        <v>106</v>
      </c>
      <c r="L396" s="105"/>
      <c r="M396" s="127" t="s">
        <v>1549</v>
      </c>
      <c r="N396" s="127" t="s">
        <v>1549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1550</v>
      </c>
      <c r="BK396" s="17" t="s">
        <v>1550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1550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 t="s">
        <v>1321</v>
      </c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 t="s">
        <v>1432</v>
      </c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 t="s">
        <v>1551</v>
      </c>
      <c r="BK403" s="17" t="s">
        <v>1551</v>
      </c>
      <c r="BL403" s="16"/>
      <c r="BM403" s="130" t="s">
        <v>404</v>
      </c>
      <c r="BN403" s="130" t="s">
        <v>424</v>
      </c>
      <c r="BO403" s="130" t="s">
        <v>521</v>
      </c>
      <c r="BP403" s="17" t="s">
        <v>1551</v>
      </c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>CCOEscalaEquipagem</v>
      </c>
    </row>
    <row r="404" spans="1:72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1321</v>
      </c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1321</v>
      </c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 t="s">
        <v>1321</v>
      </c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1432</v>
      </c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1321</v>
      </c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 t="s">
        <v>1552</v>
      </c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1432</v>
      </c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744</v>
      </c>
      <c r="G412" s="142" t="str">
        <f>IF(D412="","*",VLOOKUP(F412,BS_ATIVIDADE[],3,FALSE))</f>
        <v>DORMENTE - SUBSTITUIÇÂO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SUBSTITUIÇÃO - DORMENTE</v>
      </c>
      <c r="AJ412" s="9" t="str">
        <f>IF(BS_CONTROLE[[#This Row],[Atividade]]=0, "-", BS_CONTROLE[[#This Row],[Atividade]])</f>
        <v>PDM - SUBSTITUIÇÃO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1321</v>
      </c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744</v>
      </c>
      <c r="G413" s="142" t="str">
        <f>IF(D413="","*",VLOOKUP(F413,BS_ATIVIDADE[],3,FALSE))</f>
        <v>DORMENTE - SUBSTITUIÇÂO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SUBSTITUIÇÃO - DORMENTE</v>
      </c>
      <c r="AJ413" s="9" t="str">
        <f>IF(BS_CONTROLE[[#This Row],[Atividade]]=0, "-", BS_CONTROLE[[#This Row],[Atividade]])</f>
        <v>PDM - SUBSTITUIÇÃO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1321</v>
      </c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 t="s">
        <v>1432</v>
      </c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 t="s">
        <v>1552</v>
      </c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 t="s">
        <v>1552</v>
      </c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 t="s">
        <v>1553</v>
      </c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 t="s">
        <v>1553</v>
      </c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1554</v>
      </c>
      <c r="I420" s="106" t="s">
        <v>1554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1555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 t="s">
        <v>1556</v>
      </c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1557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1558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>
        <v>0.32500000000000001</v>
      </c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 t="s">
        <v>1559</v>
      </c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1556</v>
      </c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1321</v>
      </c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1560</v>
      </c>
      <c r="N426" s="127" t="s">
        <v>1561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1562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>
        <v>0.29583333333333334</v>
      </c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 t="s">
        <v>1563</v>
      </c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1564</v>
      </c>
      <c r="BK427" s="17" t="s">
        <v>1564</v>
      </c>
      <c r="BL427" s="16"/>
      <c r="BM427" s="130" t="s">
        <v>402</v>
      </c>
      <c r="BN427" s="130" t="s">
        <v>432</v>
      </c>
      <c r="BO427" s="130" t="s">
        <v>489</v>
      </c>
      <c r="BP427" s="17" t="s">
        <v>1564</v>
      </c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>MecanizaçãoAtivos</v>
      </c>
    </row>
    <row r="428" spans="1:72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</v>
      </c>
      <c r="AS428" s="108">
        <v>0</v>
      </c>
      <c r="AT428" s="108">
        <v>0</v>
      </c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>
        <v>0</v>
      </c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1565</v>
      </c>
      <c r="BK428" s="17" t="s">
        <v>1565</v>
      </c>
      <c r="BL428" s="16"/>
      <c r="BM428" s="130" t="s">
        <v>402</v>
      </c>
      <c r="BN428" s="130" t="s">
        <v>432</v>
      </c>
      <c r="BO428" s="130" t="s">
        <v>489</v>
      </c>
      <c r="BP428" s="17" t="s">
        <v>1565</v>
      </c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>MecanizaçãoAtivos</v>
      </c>
    </row>
    <row r="429" spans="1:72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1552</v>
      </c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 t="s">
        <v>1321</v>
      </c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1566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>
        <v>0</v>
      </c>
      <c r="AS431" s="108">
        <v>0</v>
      </c>
      <c r="AT431" s="108">
        <v>0</v>
      </c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>
        <v>0</v>
      </c>
      <c r="BI431" s="17"/>
      <c r="BJ431" s="17" t="s">
        <v>1567</v>
      </c>
      <c r="BK431" s="17" t="s">
        <v>1567</v>
      </c>
      <c r="BL431" s="16"/>
      <c r="BM431" s="130" t="s">
        <v>406</v>
      </c>
      <c r="BN431" s="130" t="s">
        <v>435</v>
      </c>
      <c r="BO431" s="130" t="s">
        <v>540</v>
      </c>
      <c r="BP431" s="17" t="s">
        <v>1567</v>
      </c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>SuperExecução</v>
      </c>
    </row>
    <row r="432" spans="1:72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1321</v>
      </c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1568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1569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1569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9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80" operator="equal">
      <formula>"NÃO"</formula>
    </cfRule>
    <cfRule type="cellIs" dxfId="220" priority="11881" operator="equal">
      <formula>"SIM"</formula>
    </cfRule>
  </conditionalFormatting>
  <conditionalFormatting sqref="AZ6:AZ1001">
    <cfRule type="expression" dxfId="219" priority="54336">
      <formula>#REF!=1</formula>
    </cfRule>
  </conditionalFormatting>
  <conditionalFormatting sqref="BE6:BE1001 AY6:AY1001 U6:U1001">
    <cfRule type="cellIs" dxfId="218" priority="54320" operator="equal">
      <formula>"ERRO"</formula>
    </cfRule>
  </conditionalFormatting>
  <conditionalFormatting sqref="BQ6:BQ1001">
    <cfRule type="cellIs" dxfId="217" priority="54315" operator="equal">
      <formula>"Produção e Intervalo"</formula>
    </cfRule>
    <cfRule type="cellIs" dxfId="216" priority="54316" operator="equal">
      <formula>"Aderente"</formula>
    </cfRule>
    <cfRule type="cellIs" dxfId="215" priority="54317" operator="equal">
      <formula>"Intervalo"</formula>
    </cfRule>
    <cfRule type="cellIs" dxfId="214" priority="54318" operator="equal">
      <formula>"Produção"</formula>
    </cfRule>
    <cfRule type="cellIs" dxfId="213" priority="54319" operator="equal">
      <formula>"ERRO"</formula>
    </cfRule>
  </conditionalFormatting>
  <conditionalFormatting sqref="BR6:BS1001">
    <cfRule type="cellIs" dxfId="212" priority="54297" operator="equal">
      <formula>"*"</formula>
    </cfRule>
    <cfRule type="cellIs" dxfId="211" priority="54298" operator="greaterThanOrEqual">
      <formula>1</formula>
    </cfRule>
    <cfRule type="cellIs" dxfId="210" priority="54299" operator="lessThan">
      <formula>1</formula>
    </cfRule>
  </conditionalFormatting>
  <conditionalFormatting sqref="BK949 BK81 BK83:BK84 BK101 BK67 BK69 BK72:BK73 BJ9:BJ366 BJ368:BJ1001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402 BK389:BK392 BK374:BK375 BK404:BK426 BK429:BK430 BK432:BK948"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23" operator="equal">
      <formula>"OPORTUNIDADE"</formula>
    </cfRule>
  </conditionalFormatting>
  <conditionalFormatting sqref="Y6:Z39">
    <cfRule type="cellIs" dxfId="208" priority="421" operator="equal">
      <formula>"NÃO"</formula>
    </cfRule>
    <cfRule type="cellIs" dxfId="207" priority="422" operator="equal">
      <formula>"SIM"</formula>
    </cfRule>
  </conditionalFormatting>
  <conditionalFormatting sqref="BH6:BH8">
    <cfRule type="iconSet" priority="419">
      <iconSet showValue="0">
        <cfvo type="percent" val="0"/>
        <cfvo type="num" val="1"/>
        <cfvo type="num" val="1" gte="0"/>
      </iconSet>
    </cfRule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91" operator="equal">
      <formula>"OPORTUNIDADE"</formula>
    </cfRule>
  </conditionalFormatting>
  <conditionalFormatting sqref="Y44:Z44">
    <cfRule type="cellIs" dxfId="205" priority="389" operator="equal">
      <formula>"NÃO"</formula>
    </cfRule>
    <cfRule type="cellIs" dxfId="204" priority="390" operator="equal">
      <formula>"SIM"</formula>
    </cfRule>
  </conditionalFormatting>
  <conditionalFormatting sqref="Y48:Z52">
    <cfRule type="cellIs" dxfId="203" priority="388" operator="equal">
      <formula>"OPORTUNIDADE"</formula>
    </cfRule>
  </conditionalFormatting>
  <conditionalFormatting sqref="Y48:Z52">
    <cfRule type="cellIs" dxfId="202" priority="386" operator="equal">
      <formula>"NÃO"</formula>
    </cfRule>
    <cfRule type="cellIs" dxfId="201" priority="387" operator="equal">
      <formula>"SIM"</formula>
    </cfRule>
  </conditionalFormatting>
  <conditionalFormatting sqref="Y68:Z68">
    <cfRule type="cellIs" dxfId="200" priority="382" operator="equal">
      <formula>"OPORTUNIDADE"</formula>
    </cfRule>
  </conditionalFormatting>
  <conditionalFormatting sqref="Y68:Z68">
    <cfRule type="cellIs" dxfId="199" priority="380" operator="equal">
      <formula>"NÃO"</formula>
    </cfRule>
    <cfRule type="cellIs" dxfId="198" priority="381" operator="equal">
      <formula>"SIM"</formula>
    </cfRule>
  </conditionalFormatting>
  <conditionalFormatting sqref="Y75:Z75">
    <cfRule type="cellIs" dxfId="197" priority="379" operator="equal">
      <formula>"OPORTUNIDADE"</formula>
    </cfRule>
  </conditionalFormatting>
  <conditionalFormatting sqref="Y75:Z75">
    <cfRule type="cellIs" dxfId="196" priority="377" operator="equal">
      <formula>"NÃO"</formula>
    </cfRule>
    <cfRule type="cellIs" dxfId="195" priority="378" operator="equal">
      <formula>"SIM"</formula>
    </cfRule>
  </conditionalFormatting>
  <conditionalFormatting sqref="Y77:Z78">
    <cfRule type="cellIs" dxfId="194" priority="376" operator="equal">
      <formula>"OPORTUNIDADE"</formula>
    </cfRule>
  </conditionalFormatting>
  <conditionalFormatting sqref="Y77:Z78">
    <cfRule type="cellIs" dxfId="193" priority="374" operator="equal">
      <formula>"NÃO"</formula>
    </cfRule>
    <cfRule type="cellIs" dxfId="192" priority="375" operator="equal">
      <formula>"SIM"</formula>
    </cfRule>
  </conditionalFormatting>
  <conditionalFormatting sqref="Y81:Z81">
    <cfRule type="cellIs" dxfId="191" priority="373" operator="equal">
      <formula>"OPORTUNIDADE"</formula>
    </cfRule>
  </conditionalFormatting>
  <conditionalFormatting sqref="Y81:Z81">
    <cfRule type="cellIs" dxfId="190" priority="371" operator="equal">
      <formula>"NÃO"</formula>
    </cfRule>
    <cfRule type="cellIs" dxfId="189" priority="372" operator="equal">
      <formula>"SIM"</formula>
    </cfRule>
  </conditionalFormatting>
  <conditionalFormatting sqref="Y82:Z82">
    <cfRule type="cellIs" dxfId="188" priority="370" operator="equal">
      <formula>"OPORTUNIDADE"</formula>
    </cfRule>
  </conditionalFormatting>
  <conditionalFormatting sqref="Y82:Z82">
    <cfRule type="cellIs" dxfId="187" priority="368" operator="equal">
      <formula>"NÃO"</formula>
    </cfRule>
    <cfRule type="cellIs" dxfId="186" priority="369" operator="equal">
      <formula>"SIM"</formula>
    </cfRule>
  </conditionalFormatting>
  <conditionalFormatting sqref="Y91:Z91">
    <cfRule type="cellIs" dxfId="185" priority="367" operator="equal">
      <formula>"OPORTUNIDADE"</formula>
    </cfRule>
  </conditionalFormatting>
  <conditionalFormatting sqref="Y91:Z91">
    <cfRule type="cellIs" dxfId="184" priority="365" operator="equal">
      <formula>"NÃO"</formula>
    </cfRule>
    <cfRule type="cellIs" dxfId="183" priority="366" operator="equal">
      <formula>"SIM"</formula>
    </cfRule>
  </conditionalFormatting>
  <conditionalFormatting sqref="Y93:Z93">
    <cfRule type="cellIs" dxfId="182" priority="364" operator="equal">
      <formula>"OPORTUNIDADE"</formula>
    </cfRule>
  </conditionalFormatting>
  <conditionalFormatting sqref="Y93:Z93">
    <cfRule type="cellIs" dxfId="181" priority="362" operator="equal">
      <formula>"NÃO"</formula>
    </cfRule>
    <cfRule type="cellIs" dxfId="180" priority="363" operator="equal">
      <formula>"SIM"</formula>
    </cfRule>
  </conditionalFormatting>
  <conditionalFormatting sqref="Y95:Z95">
    <cfRule type="cellIs" dxfId="179" priority="361" operator="equal">
      <formula>"OPORTUNIDADE"</formula>
    </cfRule>
  </conditionalFormatting>
  <conditionalFormatting sqref="Y95:Z95">
    <cfRule type="cellIs" dxfId="178" priority="359" operator="equal">
      <formula>"NÃO"</formula>
    </cfRule>
    <cfRule type="cellIs" dxfId="177" priority="360" operator="equal">
      <formula>"SIM"</formula>
    </cfRule>
  </conditionalFormatting>
  <conditionalFormatting sqref="Y96:Z97">
    <cfRule type="cellIs" dxfId="176" priority="358" operator="equal">
      <formula>"OPORTUNIDADE"</formula>
    </cfRule>
  </conditionalFormatting>
  <conditionalFormatting sqref="Y96:Z97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K95:BK9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87">
      <iconSet showValue="0">
        <cfvo type="percent" val="0"/>
        <cfvo type="num" val="1"/>
        <cfvo type="num" val="1" gte="0"/>
      </iconSet>
    </cfRule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9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 BP374:BP375 BP371 BP368 BP377:BP383 BP397:BP402 BP361:BP363 BP385 BP392 BP404:BP426 BP429:BP430 BP432:BP1001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301" operator="equal">
      <formula>"OPORTUNIDADE"</formula>
    </cfRule>
  </conditionalFormatting>
  <conditionalFormatting sqref="Z173">
    <cfRule type="cellIs" dxfId="172" priority="299" operator="equal">
      <formula>"NÃO"</formula>
    </cfRule>
    <cfRule type="cellIs" dxfId="171" priority="300" operator="equal">
      <formula>"SIM"</formula>
    </cfRule>
  </conditionalFormatting>
  <conditionalFormatting sqref="BP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58" operator="equal">
      <formula>"OPORTUNIDADE"</formula>
    </cfRule>
  </conditionalFormatting>
  <conditionalFormatting sqref="Z201">
    <cfRule type="cellIs" dxfId="169" priority="256" operator="equal">
      <formula>"NÃO"</formula>
    </cfRule>
    <cfRule type="cellIs" dxfId="168" priority="257" operator="equal">
      <formula>"SIM"</formula>
    </cfRule>
  </conditionalFormatting>
  <conditionalFormatting sqref="Z202">
    <cfRule type="cellIs" dxfId="167" priority="255" operator="equal">
      <formula>"OPORTUNIDADE"</formula>
    </cfRule>
  </conditionalFormatting>
  <conditionalFormatting sqref="Z202">
    <cfRule type="cellIs" dxfId="166" priority="253" operator="equal">
      <formula>"NÃO"</formula>
    </cfRule>
    <cfRule type="cellIs" dxfId="165" priority="254" operator="equal">
      <formula>"SIM"</formula>
    </cfRule>
  </conditionalFormatting>
  <conditionalFormatting sqref="BP1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47" operator="equal">
      <formula>"OPORTUNIDADE"</formula>
    </cfRule>
  </conditionalFormatting>
  <conditionalFormatting sqref="Y201">
    <cfRule type="cellIs" dxfId="163" priority="245" operator="equal">
      <formula>"NÃO"</formula>
    </cfRule>
    <cfRule type="cellIs" dxfId="162" priority="246" operator="equal">
      <formula>"SIM"</formula>
    </cfRule>
  </conditionalFormatting>
  <conditionalFormatting sqref="BK19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25" operator="equal">
      <formula>"OPORTUNIDADE"</formula>
    </cfRule>
  </conditionalFormatting>
  <conditionalFormatting sqref="Z245">
    <cfRule type="cellIs" dxfId="160" priority="223" operator="equal">
      <formula>"NÃO"</formula>
    </cfRule>
    <cfRule type="cellIs" dxfId="159" priority="224" operator="equal">
      <formula>"SIM"</formula>
    </cfRule>
  </conditionalFormatting>
  <conditionalFormatting sqref="BP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99" operator="equal">
      <formula>"OPORTUNIDADE"</formula>
    </cfRule>
  </conditionalFormatting>
  <conditionalFormatting sqref="Z285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Z286">
    <cfRule type="cellIs" dxfId="155" priority="196" operator="equal">
      <formula>"OPORTUNIDADE"</formula>
    </cfRule>
  </conditionalFormatting>
  <conditionalFormatting sqref="Z286">
    <cfRule type="cellIs" dxfId="154" priority="194" operator="equal">
      <formula>"NÃO"</formula>
    </cfRule>
    <cfRule type="cellIs" dxfId="153" priority="195" operator="equal">
      <formula>"SIM"</formula>
    </cfRule>
  </conditionalFormatting>
  <conditionalFormatting sqref="BK2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1570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1571</v>
      </c>
      <c r="C4" s="160" t="s">
        <v>1572</v>
      </c>
      <c r="D4" s="160" t="s">
        <v>1573</v>
      </c>
      <c r="E4" s="160" t="s">
        <v>1574</v>
      </c>
      <c r="F4" s="160" t="s">
        <v>4</v>
      </c>
      <c r="G4" s="160" t="s">
        <v>1575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1576</v>
      </c>
      <c r="C6" s="161">
        <v>407867</v>
      </c>
      <c r="D6" s="161" t="s">
        <v>1577</v>
      </c>
      <c r="E6" s="161" t="s">
        <v>789</v>
      </c>
      <c r="F6" s="161" t="s">
        <v>1578</v>
      </c>
      <c r="G6" s="162"/>
    </row>
    <row r="7" spans="2:7">
      <c r="B7" s="161" t="s">
        <v>1579</v>
      </c>
      <c r="C7" s="161">
        <v>293644</v>
      </c>
      <c r="D7" s="161" t="s">
        <v>1580</v>
      </c>
      <c r="E7" s="161" t="s">
        <v>789</v>
      </c>
      <c r="F7" s="161" t="s">
        <v>1578</v>
      </c>
      <c r="G7" s="162"/>
    </row>
    <row r="8" spans="2:7">
      <c r="B8" s="161" t="s">
        <v>1581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1582</v>
      </c>
      <c r="C9" s="161">
        <v>256790</v>
      </c>
      <c r="D9" s="161" t="s">
        <v>1583</v>
      </c>
      <c r="E9" s="161" t="s">
        <v>790</v>
      </c>
      <c r="F9" s="161" t="s">
        <v>1584</v>
      </c>
      <c r="G9" s="162">
        <v>46357</v>
      </c>
    </row>
    <row r="10" spans="2:7">
      <c r="B10" s="161" t="s">
        <v>1585</v>
      </c>
      <c r="C10" s="161">
        <v>265193</v>
      </c>
      <c r="D10" s="161" t="s">
        <v>1586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1587</v>
      </c>
      <c r="C11" s="161">
        <v>293716</v>
      </c>
      <c r="D11" s="161" t="s">
        <v>1588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1589</v>
      </c>
      <c r="C12" s="161">
        <v>257258</v>
      </c>
      <c r="D12" s="161" t="s">
        <v>1590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1591</v>
      </c>
      <c r="C13" s="161">
        <v>371147</v>
      </c>
      <c r="D13" s="161" t="s">
        <v>1592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1593</v>
      </c>
      <c r="C14" s="161">
        <v>259230</v>
      </c>
      <c r="D14" s="161" t="s">
        <v>1594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1595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1596</v>
      </c>
      <c r="C16" s="161">
        <v>258542</v>
      </c>
      <c r="D16" s="161" t="s">
        <v>1597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1598</v>
      </c>
      <c r="C17" s="161">
        <v>257050</v>
      </c>
      <c r="D17" s="161" t="s">
        <v>1599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03" sqref="B403:K40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1600</v>
      </c>
      <c r="C2" s="121" t="s">
        <v>946</v>
      </c>
      <c r="D2" s="76" t="s">
        <v>948</v>
      </c>
      <c r="E2" s="76" t="s">
        <v>1601</v>
      </c>
      <c r="F2" s="99" t="s">
        <v>1602</v>
      </c>
      <c r="G2" s="76" t="s">
        <v>1603</v>
      </c>
      <c r="H2" s="76" t="s">
        <v>1604</v>
      </c>
      <c r="I2" s="76" t="s">
        <v>1605</v>
      </c>
      <c r="J2" s="76" t="s">
        <v>1606</v>
      </c>
      <c r="K2" s="78" t="s">
        <v>1607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1608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1609</v>
      </c>
      <c r="D4" s="163" t="s">
        <v>1610</v>
      </c>
      <c r="E4" s="163" t="s">
        <v>1611</v>
      </c>
      <c r="F4" s="160" t="s">
        <v>1612</v>
      </c>
      <c r="G4" s="163" t="s">
        <v>1613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1614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1615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1614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1616</v>
      </c>
      <c r="G9" s="167" t="s">
        <v>1617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1614</v>
      </c>
      <c r="G10" s="167"/>
    </row>
    <row r="11" spans="2:7" hidden="1">
      <c r="B11" s="191" t="s">
        <v>1618</v>
      </c>
      <c r="C11" s="191">
        <v>9038</v>
      </c>
      <c r="D11" s="192">
        <v>46085</v>
      </c>
      <c r="E11" s="191">
        <v>10520</v>
      </c>
      <c r="F11" s="193" t="s">
        <v>1619</v>
      </c>
      <c r="G11" s="191"/>
    </row>
    <row r="12" spans="2:7">
      <c r="B12" s="167" t="s">
        <v>1618</v>
      </c>
      <c r="C12" s="167">
        <v>9059</v>
      </c>
      <c r="D12" s="168">
        <v>46091</v>
      </c>
      <c r="E12" s="167">
        <v>15600</v>
      </c>
      <c r="F12" s="169" t="s">
        <v>1614</v>
      </c>
      <c r="G12" s="167" t="s">
        <v>1620</v>
      </c>
    </row>
    <row r="13" spans="2:7">
      <c r="B13" s="167" t="s">
        <v>709</v>
      </c>
      <c r="C13" s="167" t="s">
        <v>1621</v>
      </c>
      <c r="D13" s="168">
        <v>46086</v>
      </c>
      <c r="E13" s="167">
        <v>8.5</v>
      </c>
      <c r="F13" s="169" t="s">
        <v>1622</v>
      </c>
      <c r="G13" s="167"/>
    </row>
    <row r="14" spans="2:7">
      <c r="B14" s="167" t="s">
        <v>709</v>
      </c>
      <c r="C14" s="167" t="s">
        <v>1623</v>
      </c>
      <c r="D14" s="168">
        <v>46086</v>
      </c>
      <c r="E14" s="167">
        <v>10000</v>
      </c>
      <c r="F14" s="169" t="s">
        <v>1622</v>
      </c>
      <c r="G14" s="167"/>
    </row>
    <row r="15" spans="2:7">
      <c r="B15" s="167" t="s">
        <v>709</v>
      </c>
      <c r="C15" s="167" t="s">
        <v>1624</v>
      </c>
      <c r="D15" s="168">
        <v>46086</v>
      </c>
      <c r="E15" s="167">
        <v>8000</v>
      </c>
      <c r="F15" s="169" t="s">
        <v>1622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1625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1626</v>
      </c>
      <c r="D5" s="230"/>
      <c r="E5" s="230"/>
      <c r="F5" s="230"/>
      <c r="G5" s="230"/>
      <c r="H5" s="230"/>
      <c r="I5" s="230"/>
      <c r="J5" s="231"/>
      <c r="K5" s="232" t="s">
        <v>1627</v>
      </c>
      <c r="L5" s="233"/>
      <c r="M5" s="233"/>
      <c r="N5" s="233"/>
      <c r="O5" s="234" t="s">
        <v>1628</v>
      </c>
      <c r="P5" s="235"/>
    </row>
    <row r="6" spans="1:16" s="74" customFormat="1" ht="15" customHeight="1">
      <c r="A6" s="66" t="s">
        <v>1629</v>
      </c>
      <c r="B6" s="75" t="s">
        <v>1630</v>
      </c>
      <c r="C6" s="76" t="s">
        <v>961</v>
      </c>
      <c r="D6" s="77" t="s">
        <v>962</v>
      </c>
      <c r="E6" s="76" t="s">
        <v>1631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1632</v>
      </c>
      <c r="M6" s="80" t="s">
        <v>576</v>
      </c>
      <c r="N6" s="81" t="s">
        <v>956</v>
      </c>
      <c r="O6" s="158" t="s">
        <v>999</v>
      </c>
      <c r="P6" s="133" t="s">
        <v>1633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6.25E-2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2</v>
      </c>
      <c r="P378" s="147" t="str">
        <f>IF($A$2=1,IF(SP_SUL!BJ378="","*",SP_SUL!BJ378),IF(SP_SUL!BK378="","*",SP_SUL!BK378))</f>
        <v xml:space="preserve">Realizado intervalo 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6.9444444444444447E-4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2</v>
      </c>
      <c r="P379" s="147" t="str">
        <f>IF($A$2=1,IF(SP_SUL!BJ379="","*",SP_SUL!BJ379),IF(SP_SUL!BK379="","*",SP_SUL!BK379))</f>
        <v xml:space="preserve">Realizado intervalo 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6.9444444444444447E-4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2</v>
      </c>
      <c r="P380" s="147" t="str">
        <f>IF($A$2=1,IF(SP_SUL!BJ380="","*",SP_SUL!BJ380),IF(SP_SUL!BK380="","*",SP_SUL!BK380))</f>
        <v xml:space="preserve">Realizado intervalo 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6.9444444444444447E-4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2</v>
      </c>
      <c r="P381" s="147" t="str">
        <f>IF($A$2=1,IF(SP_SUL!BJ381="","*",SP_SUL!BJ381),IF(SP_SUL!BK381="","*",SP_SUL!BK381))</f>
        <v xml:space="preserve">Realizado intervalo 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6.9444444444444447E-4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2</v>
      </c>
      <c r="P382" s="147" t="str">
        <f>IF($A$2=1,IF(SP_SUL!BJ382="","*",SP_SUL!BJ382),IF(SP_SUL!BK382="","*",SP_SUL!BK382))</f>
        <v xml:space="preserve">Realizado intervalo 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6.9444444444444447E-4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2</v>
      </c>
      <c r="P383" s="147" t="str">
        <f>IF($A$2=1,IF(SP_SUL!BJ383="","*",SP_SUL!BJ383),IF(SP_SUL!BK383="","*",SP_SUL!BK383))</f>
        <v xml:space="preserve">Realizado intervalo 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 t="str">
        <f>IF(SP_SUL!P384="","*",SP_SUL!P384)</f>
        <v>00;01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0</v>
      </c>
      <c r="P384" s="147" t="str">
        <f>IF($A$2=1,IF(SP_SUL!BJ384="","*",SP_SUL!BJ384),IF(SP_SUL!BK384="","*",SP_SUL!BK384))</f>
        <v>Condições climáticas (chuva)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2</v>
      </c>
      <c r="P390" s="147" t="str">
        <f>IF($A$2=1,IF(SP_SUL!BJ390="","*",SP_SUL!BJ390),IF(SP_SUL!BK390="","*",SP_SUL!BK390))</f>
        <v>Realizado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6.9444444444444447E-4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2</v>
      </c>
      <c r="P391" s="147" t="str">
        <f>IF($A$2=1,IF(SP_SUL!BJ391="","*",SP_SUL!BJ391),IF(SP_SUL!BK391="","*",SP_SUL!BK391))</f>
        <v>Em intervalo bloco. Baixa produtividade, devido atraso da chegada da V85 no bloco de trabalho.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6.9444444444444447E-4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2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 xml:space="preserve">Cancelado, devido sem maquinista da escala para V93, foi realocado maquinista do W59 para V93 / 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>
        <f>IF(SP_SUL!BH427="","*",SP_SUL!BH427)</f>
        <v>0</v>
      </c>
      <c r="P427" s="147" t="str">
        <f>IF($A$2=1,IF(SP_SUL!BJ427="","*",SP_SUL!BJ427),IF(SP_SUL!BK427="","*",SP_SUL!BK427))</f>
        <v>Cancelado, devido avaria da V85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Cancelado, avaria do V85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>
        <f>IF(SP_SUL!BH431="","*",SP_SUL!BH431)</f>
        <v>0</v>
      </c>
      <c r="P431" s="147" t="str">
        <f>IF($A$2=1,IF(SP_SUL!BJ431="","*",SP_SUL!BJ431),IF(SP_SUL!BK431="","*",SP_SUL!BK431))</f>
        <v>Cancelado, TP foi remanejado para atendimento emergêncial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96" sqref="A396:T42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1634</v>
      </c>
      <c r="V1" s="241"/>
      <c r="W1" s="241"/>
    </row>
    <row r="2" spans="1:23" ht="15" customHeight="1">
      <c r="A2" s="87" t="s">
        <v>1635</v>
      </c>
      <c r="B2" s="87" t="s">
        <v>1630</v>
      </c>
      <c r="C2" s="87" t="s">
        <v>376</v>
      </c>
      <c r="D2" s="88" t="s">
        <v>961</v>
      </c>
      <c r="E2" s="88" t="s">
        <v>4</v>
      </c>
      <c r="F2" s="88" t="s">
        <v>1629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1636</v>
      </c>
      <c r="T2" s="91" t="s">
        <v>964</v>
      </c>
      <c r="U2" s="138">
        <f ca="1">TODAY()-1</f>
        <v>46094</v>
      </c>
      <c r="V2" s="138">
        <f ca="1">U2-1</f>
        <v>46093</v>
      </c>
      <c r="W2" s="138">
        <f ca="1">V2-1</f>
        <v>46092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550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60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550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4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400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1750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60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40</v>
      </c>
      <c r="W33" s="137">
        <f ca="1">_xlfn.XLOOKUP(G33&amp;$W$2,BS_CONTROLE[CHAVE],BS_CONTROLE[Quantidade_11],"-")</f>
        <v>103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2502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38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1362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>
        <f ca="1">_xlfn.XLOOKUP(G39&amp;$V$2,BS_CONTROLE[CHAVE],BS_CONTROLE[Quantidade_11],"-")</f>
        <v>1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1362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1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60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550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4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101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1750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40</v>
      </c>
      <c r="W72" s="137">
        <f ca="1">_xlfn.XLOOKUP(G72&amp;$W$2,BS_CONTROLE[CHAVE],BS_CONTROLE[Quantidade_11],"-")</f>
        <v>103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1750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2502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38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1362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1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1362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60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550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4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101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105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40</v>
      </c>
      <c r="W119" s="137">
        <f ca="1">_xlfn.XLOOKUP(G119&amp;$W$2,BS_CONTROLE[CHAVE],BS_CONTROLE[Quantidade_11],"-")</f>
        <v>103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101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1750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1362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60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4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550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400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105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101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40</v>
      </c>
      <c r="W157" s="137">
        <f ca="1">_xlfn.XLOOKUP(G157&amp;$W$2,BS_CONTROLE[CHAVE],BS_CONTROLE[Quantidade_11],"-")</f>
        <v>103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1750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>
        <f ca="1">_xlfn.XLOOKUP(G169&amp;$V$2,BS_CONTROLE[CHAVE],BS_CONTROLE[Quantidade_11],"-")</f>
        <v>2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4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550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60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105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40</v>
      </c>
      <c r="W191" s="137">
        <f ca="1">_xlfn.XLOOKUP(G191&amp;$W$2,BS_CONTROLE[CHAVE],BS_CONTROLE[Quantidade_11],"-")</f>
        <v>103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40</v>
      </c>
      <c r="W192" s="137">
        <f ca="1">_xlfn.XLOOKUP(G192&amp;$W$2,BS_CONTROLE[CHAVE],BS_CONTROLE[Quantidade_11],"-")</f>
        <v>103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1750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1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2502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38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1362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>
        <f ca="1">_xlfn.XLOOKUP(G202&amp;$V$2,BS_CONTROLE[CHAVE],BS_CONTROLE[Quantidade_11],"-")</f>
        <v>1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1362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550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0</v>
      </c>
      <c r="V212" s="137">
        <f ca="1">_xlfn.XLOOKUP(G212&amp;$V$2,BS_CONTROLE[CHAVE],BS_CONTROLE[Quantidade_11],"-")</f>
        <v>4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1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101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40</v>
      </c>
      <c r="W232" s="137">
        <f ca="1">_xlfn.XLOOKUP(G232&amp;$W$2,BS_CONTROLE[CHAVE],BS_CONTROLE[Quantidade_11],"-")</f>
        <v>103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1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1362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4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550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>
        <f ca="1">_xlfn.XLOOKUP(G247&amp;$V$2,BS_CONTROLE[CHAVE],BS_CONTROLE[Quantidade_11],"-")</f>
        <v>0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550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52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1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60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2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0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101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40</v>
      </c>
      <c r="W272" s="137">
        <f ca="1">_xlfn.XLOOKUP(G272&amp;$W$2,BS_CONTROLE[CHAVE],BS_CONTROLE[Quantidade_11],"-")</f>
        <v>103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1750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0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4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550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52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400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0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60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1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2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40</v>
      </c>
      <c r="W304" s="137">
        <f ca="1">_xlfn.XLOOKUP(G304&amp;$W$2,BS_CONTROLE[CHAVE],BS_CONTROLE[Quantidade_11],"-")</f>
        <v>103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40</v>
      </c>
      <c r="W305" s="137">
        <f ca="1">_xlfn.XLOOKUP(G305&amp;$W$2,BS_CONTROLE[CHAVE],BS_CONTROLE[Quantidade_11],"-")</f>
        <v>103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1750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1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2502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38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1362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1362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0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550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>
        <f ca="1">_xlfn.XLOOKUP(G319&amp;$V$2,BS_CONTROLE[CHAVE],BS_CONTROLE[Quantidade_11],"-")</f>
        <v>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0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0</v>
      </c>
      <c r="V321" s="137">
        <f ca="1">_xlfn.XLOOKUP(G321&amp;$V$2,BS_CONTROLE[CHAVE],BS_CONTROLE[Quantidade_11],"-")</f>
        <v>4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52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1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400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>
        <f ca="1">_xlfn.XLOOKUP(G330&amp;$V$2,BS_CONTROLE[CHAVE],BS_CONTROLE[Quantidade_11],"-")</f>
        <v>7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105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2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1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1750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40</v>
      </c>
      <c r="W344" s="137">
        <f ca="1">_xlfn.XLOOKUP(G344&amp;$W$2,BS_CONTROLE[CHAVE],BS_CONTROLE[Quantidade_11],"-")</f>
        <v>103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101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60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>
        <f ca="1">_xlfn.XLOOKUP(G350&amp;$V$2,BS_CONTROLE[CHAVE],BS_CONTROLE[Quantidade_11],"-")</f>
        <v>60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 t="str">
        <f ca="1">_xlfn.XLOOKUP(G354&amp;$U$2,BS_CONTROLE[CHAVE],BS_CONTROLE[Quantidade_11],"-")</f>
        <v>-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52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0</v>
      </c>
      <c r="V355" s="137">
        <f ca="1">_xlfn.XLOOKUP(G355&amp;$V$2,BS_CONTROLE[CHAVE],BS_CONTROLE[Quantidade_11],"-")</f>
        <v>550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400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105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7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>
        <f ca="1">_xlfn.XLOOKUP(G369&amp;$V$2,BS_CONTROLE[CHAVE],BS_CONTROLE[Quantidade_11],"-")</f>
        <v>0</v>
      </c>
      <c r="W369" s="137">
        <f ca="1">_xlfn.XLOOKUP(G369&amp;$W$2,BS_CONTROLE[CHAVE],BS_CONTROLE[Quantidade_11],"-")</f>
        <v>0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0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40</v>
      </c>
      <c r="W371" s="137">
        <f ca="1">_xlfn.XLOOKUP(G371&amp;$W$2,BS_CONTROLE[CHAVE],BS_CONTROLE[Quantidade_11],"-")</f>
        <v>103</v>
      </c>
    </row>
    <row r="372" spans="1:23" hidden="1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6.25E-2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40</v>
      </c>
      <c r="W372" s="137">
        <f ca="1">_xlfn.XLOOKUP(G372&amp;$W$2,BS_CONTROLE[CHAVE],BS_CONTROLE[Quantidade_11],"-")</f>
        <v>103</v>
      </c>
    </row>
    <row r="373" spans="1:23" hidden="1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1750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1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6.9444444444444447E-4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2502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6.9444444444444447E-4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38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6.9444444444444447E-4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1362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6.9444444444444447E-4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>
        <f ca="1">_xlfn.XLOOKUP(G379&amp;$V$2,BS_CONTROLE[CHAVE],BS_CONTROLE[Quantidade_11],"-")</f>
        <v>1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6.9444444444444447E-4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1362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 t="str">
        <f>IF(SP_SUL!P384="","*",SP_SUL!P384)</f>
        <v>00;01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60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>
        <f ca="1">_xlfn.XLOOKUP(G386&amp;$V$2,BS_CONTROLE[CHAVE],BS_CONTROLE[Quantidade_11],"-")</f>
        <v>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6.9444444444444447E-4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550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6.9444444444444447E-4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4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 t="str">
        <f ca="1">_xlfn.XLOOKUP(G392&amp;$U$2,BS_CONTROLE[CHAVE],BS_CONTROLE[Quantidade_11],"-")</f>
        <v>-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52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0</v>
      </c>
      <c r="W393" s="137">
        <f ca="1">_xlfn.XLOOKUP(G393&amp;$W$2,BS_CONTROLE[CHAVE],BS_CONTROLE[Quantidade_11],"-")</f>
        <v>60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400</v>
      </c>
      <c r="W397" s="137">
        <f ca="1">_xlfn.XLOOKUP(G397&amp;$W$2,BS_CONTROLE[CHAVE],BS_CONTROLE[Quantidade_11],"-")</f>
        <v>0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0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7</v>
      </c>
      <c r="W401" s="137">
        <f ca="1">_xlfn.XLOOKUP(G401&amp;$W$2,BS_CONTROLE[CHAVE],BS_CONTROLE[Quantidade_11],"-")</f>
        <v>0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>
        <f ca="1">_xlfn.XLOOKUP(G408&amp;$V$2,BS_CONTROLE[CHAVE],BS_CONTROLE[Quantidade_11],"-")</f>
        <v>0</v>
      </c>
      <c r="W408" s="137">
        <f ca="1">_xlfn.XLOOKUP(G408&amp;$W$2,BS_CONTROLE[CHAVE],BS_CONTROLE[Quantidade_11],"-")</f>
        <v>0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SUBSTITUIÇÃO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40</v>
      </c>
      <c r="W409" s="137">
        <f ca="1">_xlfn.XLOOKUP(G409&amp;$W$2,BS_CONTROLE[CHAVE],BS_CONTROLE[Quantidade_11],"-")</f>
        <v>103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SUBSTITUIÇÃO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40</v>
      </c>
      <c r="W410" s="137">
        <f ca="1">_xlfn.XLOOKUP(G410&amp;$W$2,BS_CONTROLE[CHAVE],BS_CONTROLE[Quantidade_11],"-")</f>
        <v>103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0</v>
      </c>
      <c r="V411" s="137">
        <f ca="1">_xlfn.XLOOKUP(G411&amp;$V$2,BS_CONTROLE[CHAVE],BS_CONTROLE[Quantidade_11],"-")</f>
        <v>0</v>
      </c>
      <c r="W411" s="137">
        <f ca="1">_xlfn.XLOOKUP(G411&amp;$W$2,BS_CONTROLE[CHAVE],BS_CONTROLE[Quantidade_11],"-")</f>
        <v>1750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>
        <f ca="1">_xlfn.XLOOKUP(G412&amp;$U$2,BS_CONTROLE[CHAVE],BS_CONTROLE[Quantidade_11],"-")</f>
        <v>0</v>
      </c>
      <c r="V412" s="137" t="str">
        <f ca="1">_xlfn.XLOOKUP(G412&amp;$V$2,BS_CONTROLE[CHAVE],BS_CONTROLE[Quantidade_11],"-")</f>
        <v>-</v>
      </c>
      <c r="W412" s="137">
        <f ca="1">_xlfn.XLOOKUP(G412&amp;$W$2,BS_CONTROLE[CHAVE],BS_CONTROLE[Quantidade_11],"-")</f>
        <v>2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>
        <f ca="1">_xlfn.XLOOKUP(G413&amp;$U$2,BS_CONTROLE[CHAVE],BS_CONTROLE[Quantidade_11],"-")</f>
        <v>0</v>
      </c>
      <c r="V413" s="137" t="str">
        <f ca="1">_xlfn.XLOOKUP(G413&amp;$V$2,BS_CONTROLE[CHAVE],BS_CONTROLE[Quantidade_11],"-")</f>
        <v>-</v>
      </c>
      <c r="W413" s="137">
        <f ca="1">_xlfn.XLOOKUP(G413&amp;$W$2,BS_CONTROLE[CHAVE],BS_CONTROLE[Quantidade_11],"-")</f>
        <v>1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>
        <f ca="1">_xlfn.XLOOKUP(G415&amp;$U$2,BS_CONTROLE[CHAVE],BS_CONTROLE[Quantidade_11],"-")</f>
        <v>0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>
        <f ca="1">_xlfn.XLOOKUP(G419&amp;$U$2,BS_CONTROLE[CHAVE],BS_CONTROLE[Quantidade_11],"-")</f>
        <v>0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>
        <f ca="1">_xlfn.XLOOKUP(G420&amp;$U$2,BS_CONTROLE[CHAVE],BS_CONTROLE[Quantidade_11],"-")</f>
        <v>0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>
        <f ca="1">_xlfn.XLOOKUP(G423&amp;$U$2,BS_CONTROLE[CHAVE],BS_CONTROLE[Quantidade_11],"-")</f>
        <v>0</v>
      </c>
      <c r="V423" s="137">
        <f ca="1">_xlfn.XLOOKUP(G423&amp;$V$2,BS_CONTROLE[CHAVE],BS_CONTROLE[Quantidade_11],"-")</f>
        <v>4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>
        <f ca="1">_xlfn.XLOOKUP(G424&amp;$U$2,BS_CONTROLE[CHAVE],BS_CONTROLE[Quantidade_11],"-")</f>
        <v>0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550</v>
      </c>
      <c r="W425" s="137">
        <f ca="1">_xlfn.XLOOKUP(G425&amp;$W$2,BS_CONTROLE[CHAVE],BS_CONTROLE[Quantidade_11],"-")</f>
        <v>1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>
        <f ca="1">_xlfn.XLOOKUP(G426&amp;$U$2,BS_CONTROLE[CHAVE],BS_CONTROLE[Quantidade_11],"-")</f>
        <v>0</v>
      </c>
      <c r="V426" s="137">
        <f ca="1">_xlfn.XLOOKUP(G426&amp;$V$2,BS_CONTROLE[CHAVE],BS_CONTROLE[Quantidade_11],"-")</f>
        <v>0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>
        <f ca="1">_xlfn.XLOOKUP(G427&amp;$V$2,BS_CONTROLE[CHAVE],BS_CONTROLE[Quantidade_11],"-")</f>
        <v>0</v>
      </c>
      <c r="W427" s="137">
        <f ca="1">_xlfn.XLOOKUP(G427&amp;$W$2,BS_CONTROLE[CHAVE],BS_CONTROLE[Quantidade_11],"-")</f>
        <v>0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>
        <f ca="1">_xlfn.XLOOKUP(G428&amp;$U$2,BS_CONTROLE[CHAVE],BS_CONTROLE[Quantidade_11],"-")</f>
        <v>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>
        <f ca="1">_xlfn.XLOOKUP(G429&amp;$U$2,BS_CONTROLE[CHAVE],BS_CONTROLE[Quantidade_11],"-")</f>
        <v>0</v>
      </c>
      <c r="V429" s="137">
        <f ca="1">_xlfn.XLOOKUP(G429&amp;$V$2,BS_CONTROLE[CHAVE],BS_CONTROLE[Quantidade_11],"-")</f>
        <v>2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400</v>
      </c>
      <c r="W768" s="137">
        <f ca="1">_xlfn.XLOOKUP(G768&amp;$W$2,BS_CONTROLE[CHAVE],BS_CONTROLE[Quantidade_11],"-")</f>
        <v>0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>
        <f ca="1">_xlfn.XLOOKUP(G997&amp;$V$2,BS_CONTROLE[CHAVE],BS_CONTROLE[Quantidade_11],"-")</f>
        <v>60</v>
      </c>
      <c r="W997" s="137">
        <f ca="1">_xlfn.XLOOKUP(G997&amp;$W$2,BS_CONTROLE[CHAVE],BS_CONTROLE[Quantidade_11],"-")</f>
        <v>0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2026-03-14T20:04:47Z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