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91" documentId="8_{B6337239-1A00-434D-AAD0-422EA1FEB5AE}" xr6:coauthVersionLast="47" xr6:coauthVersionMax="47" xr10:uidLastSave="{0A9FE149-1DD0-4AC1-8271-75C34D78400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7" i="1" l="1" a="1"/>
  <c r="N87" i="1"/>
  <c r="M91" i="1" a="1"/>
  <c r="M91" i="1"/>
  <c r="M92" i="1" a="1"/>
  <c r="M92" i="1"/>
  <c r="M93" i="1" a="1"/>
  <c r="M93" i="1"/>
  <c r="M94" i="1" a="1"/>
  <c r="M94" i="1"/>
  <c r="N91" i="1" a="1"/>
  <c r="N91" i="1"/>
  <c r="N92" i="1" a="1"/>
  <c r="N92" i="1"/>
  <c r="N93" i="1" a="1"/>
  <c r="N93" i="1"/>
  <c r="AY82" i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L105" i="12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L88" i="12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L89" i="12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L91" i="12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K110" i="11"/>
  <c r="M11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9" i="1" l="1"/>
  <c r="AJ89" i="1"/>
  <c r="AJ107" i="1"/>
  <c r="AJ104" i="1"/>
  <c r="AJ98" i="1"/>
  <c r="AJ96" i="1"/>
  <c r="AJ94" i="1"/>
  <c r="AJ92" i="1"/>
  <c r="AJ90" i="1"/>
  <c r="AJ88" i="1"/>
  <c r="AJ87" i="1"/>
  <c r="AN101" i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<sst xmlns="http://schemas.openxmlformats.org/spreadsheetml/2006/main" count="4939" uniqueCount="1367">
  <si>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</si>
  <si>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</si>
  <si>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</si>
  <si>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</si>
  <si>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</si>
  <si>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</si>
  <si>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</si>
  <si>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</si>
  <si>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</si>
  <si>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</si>
  <si>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</si>
  <si>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</si>
  <si>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</si>
  <si>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</si>
  <si>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</si>
  <si>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</si>
  <si>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</si>
  <si>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</si>
  <si>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</si>
  <si>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</si>
  <si>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</si>
  <si>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</si>
  <si>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</si>
  <si>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</si>
  <si>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</si>
  <si>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</si>
  <si>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</si>
  <si>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</si>
  <si>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</si>
  <si>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</si>
  <si>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</si>
  <si>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</si>
  <si>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</si>
  <si>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</si>
  <si>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</si>
  <si>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</si>
  <si>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</si>
  <si>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</si>
  <si>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</si>
  <si>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</si>
  <si>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</si>
  <si>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</si>
  <si>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</si>
  <si>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</si>
  <si>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</si>
  <si>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</si>
  <si>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</si>
  <si>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</si>
  <si>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</si>
  <si>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</si>
  <si>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</si>
  <si>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</si>
  <si>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</si>
  <si>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</si>
  <si>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</si>
  <si>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</si>
  <si>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</si>
  <si>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</si>
  <si>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</si>
  <si>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</si>
  <si>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</si>
  <si>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</si>
  <si>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</si>
  <si>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</si>
  <si>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</si>
  <si>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</si>
  <si>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</si>
  <si>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</si>
  <si>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</si>
  <si>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</si>
  <si>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</si>
  <si>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</si>
  <si>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</si>
  <si>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</si>
  <si>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</si>
  <si>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</si>
  <si>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</si>
  <si>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</si>
  <si>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</si>
  <si>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</si>
  <si>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</si>
  <si>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</si>
  <si>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</si>
  <si>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</si>
  <si>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</si>
  <si>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</si>
  <si>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</si>
  <si>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</si>
  <si>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</si>
  <si>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</si>
  <si>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</si>
  <si>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</si>
  <si>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</si>
  <si>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</si>
  <si>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</si>
  <si>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</si>
  <si>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</si>
  <si>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</si>
  <si>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</si>
  <si>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</si>
  <si>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</si>
  <si>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</si>
  <si>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</si>
  <si>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</si>
  <si>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</si>
  <si>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</si>
  <si>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</si>
  <si>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</si>
  <si>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</si>
  <si>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</si>
  <si>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</si>
  <si>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</si>
  <si>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</si>
  <si>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</si>
  <si>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</si>
  <si>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</si>
  <si>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</si>
  <si>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</si>
  <si>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</si>
  <si>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</si>
  <si>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</si>
  <si>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</si>
  <si>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</si>
  <si>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</si>
  <si>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</si>
  <si>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</si>
  <si>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</si>
  <si>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</si>
  <si>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</si>
  <si>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</si>
  <si>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</si>
  <si>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</si>
  <si>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</si>
  <si>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</si>
  <si>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</si>
  <si>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</si>
  <si>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</si>
  <si>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</si>
  <si>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</si>
  <si>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</si>
  <si>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</si>
  <si>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</si>
  <si>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</si>
  <si>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</si>
  <si>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</si>
  <si>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</si>
  <si>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</si>
  <si>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</si>
  <si>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</si>
  <si>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</si>
  <si>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</si>
  <si>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</si>
  <si>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</si>
  <si>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</si>
  <si>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</si>
  <si>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</si>
  <si>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</si>
  <si>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</si>
  <si>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</si>
  <si>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</si>
  <si>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</si>
  <si>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</si>
  <si>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</si>
  <si>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</si>
  <si>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</si>
  <si>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</si>
  <si>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</si>
  <si>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</si>
  <si>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</si>
  <si>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</si>
  <si>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</si>
  <si>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</si>
  <si>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</si>
  <si>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</si>
  <si>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</si>
  <si>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</si>
  <si>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</si>
  <si>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</si>
  <si>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</si>
  <si>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</si>
  <si>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</si>
  <si>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</si>
  <si>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</si>
  <si>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</si>
  <si>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</si>
  <si>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</si>
  <si>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</si>
  <si>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</si>
  <si>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</si>
  <si>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</si>
  <si>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</si>
  <si>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</si>
  <si>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</si>
  <si>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</si>
  <si>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</si>
  <si>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</si>
  <si>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</si>
  <si>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</si>
  <si>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</si>
  <si>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</si>
  <si>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</si>
  <si>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</si>
  <si>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</si>
  <si>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</si>
  <si>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</si>
  <si>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</si>
  <si>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</si>
  <si>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</si>
  <si>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</si>
  <si>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</si>
  <si>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</si>
  <si>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</si>
  <si>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</si>
  <si>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</si>
  <si>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</si>
  <si>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</si>
  <si>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</si>
  <si>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</si>
  <si>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</si>
  <si>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</si>
  <si>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</si>
  <si>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</si>
  <si>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</si>
  <si>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</si>
  <si>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</si>
  <si>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</si>
  <si>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</si>
  <si>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</si>
  <si>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</si>
  <si>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</si>
  <si>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</si>
  <si>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</si>
  <si>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</si>
  <si>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</si>
  <si>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</si>
  <si>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</si>
  <si>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</si>
  <si>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</si>
  <si>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</si>
  <si>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</si>
  <si>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</si>
  <si>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</si>
  <si>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</si>
  <si>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</si>
  <si>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</si>
  <si>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</si>
  <si>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</si>
  <si>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</si>
  <si>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</si>
  <si>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</si>
  <si>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</si>
  <si>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</si>
  <si>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</si>
  <si>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</si>
  <si>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</si>
  <si>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</si>
  <si>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</si>
  <si>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</si>
  <si>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</si>
  <si>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</si>
  <si>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</si>
  <si>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</si>
  <si>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</si>
  <si>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</si>
  <si>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</si>
  <si>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</si>
  <si>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</si>
  <si>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</si>
  <si>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</si>
  <si>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</si>
  <si>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</si>
  <si>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</si>
  <si>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</si>
  <si>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</si>
  <si>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</si>
  <si>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</si>
  <si>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</si>
  <si>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</si>
  <si>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</si>
  <si>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</si>
  <si>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</si>
  <si>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</si>
  <si>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</si>
  <si>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</si>
  <si>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</si>
  <si>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</si>
  <si>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</si>
  <si>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</si>
  <si>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</si>
  <si>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</si>
  <si>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</si>
  <si>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</si>
  <si>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</si>
  <si>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</si>
  <si>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</si>
  <si>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</si>
  <si>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</si>
  <si>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</si>
  <si>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</si>
  <si>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</si>
  <si>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</si>
  <si>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</si>
  <si>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</si>
  <si>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</si>
  <si>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</si>
  <si>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</si>
  <si>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</si>
  <si>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</si>
  <si>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</si>
  <si>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</si>
  <si>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</si>
  <si>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</si>
  <si>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</si>
  <si>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</si>
  <si>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</si>
  <si>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</si>
  <si>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</si>
  <si>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</si>
  <si>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</si>
  <si>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</si>
  <si>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</si>
  <si>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</si>
  <si>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</si>
  <si>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</si>
  <si>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</si>
  <si>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</si>
  <si>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</si>
  <si>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</si>
  <si>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</si>
  <si>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</si>
  <si>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</si>
  <si>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</si>
  <si>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</si>
  <si>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</si>
  <si>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</si>
  <si>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</si>
  <si>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</si>
  <si>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</si>
  <si>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</si>
  <si>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</si>
  <si>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</si>
  <si>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</si>
  <si>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</si>
  <si>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</si>
  <si>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</si>
  <si>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</si>
  <si>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</si>
  <si>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</si>
  <si>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</si>
  <si>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</si>
  <si>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</si>
  <si>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</si>
  <si>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</si>
  <si>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</si>
  <si>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</si>
  <si>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</si>
  <si>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</si>
  <si>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</si>
  <si>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</si>
  <si>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</si>
  <si>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</si>
  <si>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</si>
  <si>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</si>
  <si>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</si>
  <si>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</si>
  <si>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</si>
  <si>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</si>
  <si>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</si>
  <si>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</si>
  <si>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</si>
  <si>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</si>
  <si>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</si>
  <si>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</si>
  <si>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</si>
  <si>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</si>
  <si>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</si>
  <si>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</si>
  <si>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</si>
  <si>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</si>
  <si>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</si>
  <si>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</si>
  <si>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</si>
  <si>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</si>
  <si>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</si>
  <si>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</si>
  <si>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</si>
  <si>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</si>
  <si>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</si>
  <si>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</si>
  <si>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</si>
  <si>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</si>
  <si>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</si>
  <si>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</si>
  <si>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</si>
  <si>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</si>
  <si>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</si>
  <si>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</si>
  <si>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</si>
  <si>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</si>
  <si>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</si>
  <si>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</si>
  <si>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</si>
  <si>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</si>
  <si>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</si>
  <si>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</si>
  <si>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</si>
  <si>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</si>
  <si>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</si>
  <si>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</si>
  <si>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</si>
  <si>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</si>
  <si>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</si>
  <si>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</si>
  <si>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</si>
  <si>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</si>
  <si>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</si>
  <si>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</si>
  <si>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</si>
  <si>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</si>
  <si>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</si>
  <si>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</si>
  <si>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</si>
  <si>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</si>
  <si>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</si>
  <si>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</si>
  <si>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</si>
  <si>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</si>
  <si>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</si>
  <si>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</si>
  <si>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</si>
  <si>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</si>
  <si>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</si>
  <si>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</si>
  <si>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</si>
  <si>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</si>
  <si>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</si>
  <si>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</si>
  <si>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</si>
  <si>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</si>
  <si>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</si>
  <si>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</si>
  <si>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</si>
  <si>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</si>
  <si>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</si>
  <si>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</si>
  <si>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</si>
  <si>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</si>
  <si>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</si>
  <si>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</si>
  <si>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</si>
  <si>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</si>
  <si>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</si>
  <si>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</si>
  <si>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</si>
  <si>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</si>
  <si>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</si>
  <si>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</si>
  <si>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</si>
  <si>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</si>
  <si>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</si>
  <si>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</si>
  <si>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</si>
  <si>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</si>
  <si>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</si>
  <si>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</si>
  <si>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</si>
  <si>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</si>
  <si>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</si>
  <si>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</si>
  <si>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</si>
  <si>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</si>
  <si>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</si>
  <si>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</si>
  <si>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</si>
  <si>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</si>
  <si>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</si>
  <si>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</si>
  <si>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</si>
  <si>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</si>
  <si>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</si>
  <si>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</si>
  <si>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</si>
  <si>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</si>
  <si>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</si>
  <si>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</si>
  <si>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</si>
  <si>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</si>
  <si>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</si>
  <si>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</si>
  <si>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</si>
  <si>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</si>
  <si>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</si>
  <si>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</si>
  <si>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</si>
  <si>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</si>
  <si>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</si>
  <si>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</si>
  <si>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</si>
  <si>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</si>
  <si>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</si>
  <si>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</si>
  <si>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</si>
  <si>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</si>
  <si>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</si>
  <si>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</si>
  <si>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</si>
  <si>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</si>
  <si>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</si>
  <si>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</si>
  <si>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</si>
  <si>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</si>
  <si>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</si>
  <si>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</si>
  <si>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</si>
  <si>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</si>
  <si>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</si>
  <si>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</si>
  <si>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</si>
  <si>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</si>
  <si>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</si>
  <si>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</si>
  <si>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</si>
  <si>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</si>
  <si>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</si>
  <si>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</si>
  <si>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</si>
  <si>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</si>
  <si>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</si>
  <si>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</si>
  <si>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</si>
  <si>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</si>
  <si>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</si>
  <si>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</si>
  <si>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</si>
  <si>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</si>
  <si>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</si>
  <si>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</si>
  <si>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</si>
  <si>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</si>
  <si>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</si>
  <si>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</si>
  <si>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</si>
  <si>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</si>
  <si>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</si>
  <si>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</si>
  <si>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</si>
  <si>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</si>
  <si>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</si>
  <si>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</si>
  <si>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</si>
  <si>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</si>
  <si>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</si>
  <si>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</si>
  <si>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</si>
  <si>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</si>
  <si>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</si>
  <si>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</si>
  <si>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</si>
  <si>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</si>
  <si>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</si>
  <si>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</si>
  <si>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</si>
  <si>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</si>
  <si>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</si>
  <si>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</si>
  <si>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</si>
  <si>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</si>
  <si>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</si>
  <si>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</si>
  <si>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</si>
  <si>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</si>
  <si>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</si>
  <si>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</si>
  <si>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</si>
  <si>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</si>
  <si>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</si>
  <si>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</si>
  <si>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</si>
  <si>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</si>
  <si>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</si>
  <si>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</si>
  <si>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</si>
  <si>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</si>
  <si>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</si>
  <si>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</si>
  <si>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</si>
  <si>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</si>
  <si>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</si>
  <si>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</si>
  <si>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</si>
  <si>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</si>
  <si>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</si>
  <si>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</si>
  <si>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</si>
  <si>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</si>
  <si>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</si>
  <si>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</si>
  <si>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</si>
  <si>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</si>
  <si>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</si>
  <si>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</si>
  <si>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</si>
  <si>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</si>
  <si>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</si>
  <si>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</si>
  <si>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</si>
  <si>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</si>
  <si>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</si>
  <si>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</si>
  <si>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</si>
  <si>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</si>
  <si>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</si>
  <si>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</si>
  <si>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</si>
  <si>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</si>
  <si>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</si>
  <si>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</si>
  <si>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</si>
  <si>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</si>
  <si>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</si>
  <si>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</si>
  <si>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</si>
  <si>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</si>
  <si>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</si>
  <si>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</si>
  <si>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</si>
  <si>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</si>
  <si>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</si>
  <si>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</si>
  <si>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</si>
  <si>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</si>
  <si>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</si>
  <si>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</si>
  <si>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</si>
  <si>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</si>
  <si>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</si>
  <si>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</si>
  <si>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</si>
  <si>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</si>
  <si>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</si>
  <si>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</si>
  <si>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</si>
  <si>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</si>
  <si>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</si>
  <si>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</si>
  <si>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</si>
  <si>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</si>
  <si>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</si>
  <si>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</si>
  <si>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</si>
  <si>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</si>
  <si>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</si>
  <si>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</si>
  <si>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</si>
  <si>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</si>
  <si>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</si>
  <si>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</si>
  <si>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</si>
  <si>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</si>
  <si>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</si>
  <si>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</si>
  <si>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</si>
  <si>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</si>
  <si>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</si>
  <si>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</si>
  <si>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</si>
  <si>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</si>
  <si>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</si>
  <si>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</si>
  <si>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</si>
  <si>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</si>
  <si>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</si>
  <si>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</si>
  <si>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</si>
  <si>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</si>
  <si>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</si>
  <si>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</si>
  <si>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</si>
  <si>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</si>
  <si>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</si>
  <si>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</si>
  <si>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</si>
  <si>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</si>
  <si>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</si>
  <si>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</si>
  <si>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</si>
  <si>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</si>
  <si>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</si>
  <si>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</si>
  <si>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</si>
  <si>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</si>
  <si>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</si>
  <si>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</si>
  <si>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</si>
  <si>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</si>
  <si>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</si>
  <si>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</si>
  <si>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</si>
  <si>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</si>
  <si>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</si>
  <si>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</si>
  <si>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</si>
  <si>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</si>
  <si>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</si>
  <si>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</si>
  <si>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</si>
  <si>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</si>
  <si>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</si>
  <si>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</si>
  <si>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</si>
  <si>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</si>
  <si>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</si>
  <si>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</si>
  <si>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</si>
  <si>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</si>
  <si>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</si>
  <si>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</si>
  <si>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</si>
  <si>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</si>
  <si>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</si>
  <si>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</si>
  <si>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</si>
  <si>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</si>
  <si>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</si>
  <si>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</si>
  <si>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</si>
  <si>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</si>
  <si>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</si>
  <si>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</si>
  <si>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</si>
  <si>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</si>
  <si>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</si>
  <si>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</si>
  <si>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</si>
  <si>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</si>
  <si>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</si>
  <si>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</si>
  <si>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</si>
  <si>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</si>
  <si>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</si>
  <si>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</si>
  <si>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</si>
  <si>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</si>
  <si>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</si>
  <si>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</si>
  <si>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</si>
  <si>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</si>
  <si>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</si>
  <si>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</si>
  <si>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</si>
  <si>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</si>
  <si>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</si>
  <si>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</si>
  <si>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</si>
  <si>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</si>
  <si>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</si>
  <si>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</si>
  <si>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</si>
  <si>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</si>
  <si>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</si>
  <si>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</si>
  <si>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</si>
  <si>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</si>
  <si>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</si>
  <si>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</si>
  <si>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</si>
  <si>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</si>
  <si>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</si>
  <si>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</si>
  <si>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</si>
  <si>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</si>
  <si>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</si>
  <si>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</si>
  <si>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</si>
  <si>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</si>
  <si>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</si>
  <si>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</si>
  <si>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</si>
  <si>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</si>
  <si>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</si>
  <si>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</si>
  <si>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</si>
  <si>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</si>
  <si>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</si>
  <si>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</si>
  <si>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</si>
  <si>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</si>
  <si>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</si>
  <si>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</si>
  <si>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</si>
  <si>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</si>
  <si>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</si>
  <si>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</si>
  <si>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</si>
  <si>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</si>
  <si>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</si>
  <si>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</si>
  <si>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</si>
  <si>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</si>
  <si>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</si>
  <si>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</si>
  <si>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</si>
  <si>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</si>
  <si>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</si>
  <si>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</si>
  <si>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</si>
  <si>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</si>
  <si>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</si>
  <si>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</si>
  <si>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</si>
  <si>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</si>
  <si>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</si>
  <si>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</si>
  <si>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</si>
  <si>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</si>
  <si>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</si>
  <si>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</si>
  <si>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</si>
  <si>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</si>
  <si>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</si>
  <si>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</si>
  <si>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</si>
  <si>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</si>
  <si>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</si>
  <si>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</si>
  <si>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</si>
  <si>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</si>
  <si>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</si>
  <si>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</si>
  <si>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</si>
  <si>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</si>
  <si>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</si>
  <si>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</si>
  <si>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</si>
  <si>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</si>
  <si>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</si>
  <si>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</si>
  <si>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</si>
  <si>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</si>
  <si>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</si>
  <si>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</si>
  <si>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</si>
  <si>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</si>
  <si>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</si>
  <si>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</si>
  <si>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</si>
  <si>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</si>
  <si>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</si>
  <si>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</si>
  <si>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</si>
  <si>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</si>
  <si>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</si>
  <si>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</si>
  <si>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</si>
  <si>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</si>
  <si>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</si>
  <si>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</si>
  <si>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</si>
  <si>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</si>
  <si>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</si>
  <si>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</si>
  <si>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</si>
  <si>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</si>
  <si>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</si>
  <si>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</si>
  <si>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</si>
  <si>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</si>
  <si>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</si>
  <si>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</si>
  <si>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</si>
  <si>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</si>
  <si>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</si>
  <si>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</si>
  <si>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</si>
  <si>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</si>
  <si>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</si>
  <si>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</si>
  <si>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</si>
  <si>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</si>
  <si>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</si>
  <si>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</si>
  <si>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</si>
  <si>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</si>
  <si>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</si>
  <si>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</si>
  <si>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</si>
  <si>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</si>
  <si>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</si>
  <si>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</si>
  <si>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</si>
  <si>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</si>
  <si>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</si>
  <si>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</si>
  <si>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</si>
  <si>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</si>
  <si>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</si>
  <si>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</si>
  <si>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</si>
  <si>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</si>
  <si>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</si>
  <si>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</si>
  <si>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</si>
  <si>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</si>
  <si>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</si>
  <si>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</si>
  <si>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</si>
  <si>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</si>
  <si>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</si>
  <si>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</si>
  <si>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</si>
  <si>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</si>
  <si>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</si>
  <si>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</si>
  <si>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</si>
  <si>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</si>
  <si>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</si>
  <si>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</si>
  <si>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</si>
  <si>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</si>
  <si>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</si>
  <si>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</si>
  <si>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</si>
  <si>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</si>
  <si>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</si>
  <si>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</si>
  <si>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</si>
  <si>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</si>
  <si>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</si>
  <si>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</si>
  <si>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</si>
  <si>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</si>
  <si>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</si>
  <si>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</si>
  <si>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</si>
  <si>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</si>
  <si>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</si>
  <si>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</si>
  <si>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</si>
  <si>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</si>
  <si>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</si>
  <si>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</si>
  <si>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</si>
  <si>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</si>
  <si>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</si>
  <si>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</si>
  <si>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</si>
  <si>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</si>
  <si>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</si>
  <si>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</si>
  <si>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</si>
  <si>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</si>
  <si>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</si>
  <si>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</si>
  <si>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</si>
  <si>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</si>
  <si>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</si>
  <si>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</si>
  <si>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</si>
  <si>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</si>
  <si>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</si>
  <si>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</si>
  <si>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</si>
  <si>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</si>
  <si>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</si>
  <si>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</si>
  <si>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</si>
  <si>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</si>
  <si>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</si>
  <si>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</si>
  <si>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</si>
  <si>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</si>
  <si>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</si>
  <si>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</si>
  <si>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</si>
  <si>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</si>
  <si>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</si>
  <si>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</si>
  <si>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</si>
  <si>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</si>
  <si>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</si>
  <si>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</si>
  <si>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</si>
  <si>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</si>
  <si>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</si>
  <si>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</si>
  <si>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</si>
  <si>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</si>
  <si>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</si>
  <si>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</si>
  <si>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</si>
  <si>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</si>
  <si>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</si>
  <si>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</si>
  <si>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</si>
  <si>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</si>
  <si>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</si>
  <si>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</si>
  <si>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</si>
  <si>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</si>
  <si>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</si>
  <si>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</si>
  <si>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</si>
  <si>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</si>
  <si>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</si>
  <si>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</si>
  <si>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</si>
  <si>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</si>
  <si>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</si>
  <si>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</si>
  <si>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</si>
  <si>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</si>
  <si>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</si>
  <si>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</si>
  <si>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</si>
  <si>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</si>
  <si>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</si>
  <si>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</si>
  <si>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</si>
  <si>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</si>
  <si>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</si>
  <si>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</si>
  <si>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</si>
  <si>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</si>
  <si>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</si>
  <si>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</si>
  <si>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</si>
  <si>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</si>
  <si>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</si>
  <si>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</si>
  <si>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</si>
  <si>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</si>
  <si>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</si>
  <si>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</si>
  <si>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</si>
  <si>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</si>
  <si>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</si>
  <si>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</si>
  <si>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</si>
  <si>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</si>
  <si>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</si>
  <si>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</si>
  <si>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</si>
  <si>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</si>
  <si>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</si>
  <si>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</si>
  <si>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</si>
  <si>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</si>
  <si>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</si>
  <si>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</si>
  <si>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</si>
  <si>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</si>
  <si>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</si>
  <si>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</si>
  <si>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</si>
  <si>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</si>
  <si>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</si>
  <si>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</si>
  <si>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</si>
  <si>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</si>
  <si>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</si>
  <si>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</si>
  <si>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</si>
  <si>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</si>
  <si>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</si>
  <si>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</si>
  <si>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</si>
  <si>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</si>
  <si>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</si>
  <si>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</si>
  <si>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</si>
  <si>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</si>
  <si>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</si>
  <si>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</si>
  <si>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</si>
  <si>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</si>
  <si>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</si>
  <si>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</si>
  <si>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</si>
  <si>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</si>
  <si>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</si>
  <si>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</si>
  <si>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</si>
  <si>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</si>
  <si>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</si>
  <si>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</si>
  <si>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</si>
  <si>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</si>
  <si>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</si>
  <si>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</si>
  <si>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</si>
  <si>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</si>
  <si>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</si>
  <si>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</si>
  <si>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</si>
  <si>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</si>
  <si>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</si>
  <si>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</si>
  <si>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</si>
  <si>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</si>
  <si>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</si>
  <si>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</si>
  <si>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</si>
  <si>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</si>
  <si>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</si>
  <si>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</si>
  <si>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</si>
  <si>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</si>
  <si>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</si>
  <si>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</si>
  <si>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</si>
  <si>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</si>
  <si>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</si>
  <si>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</si>
  <si>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</si>
  <si>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</si>
  <si>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</si>
  <si>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</si>
  <si>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</si>
  <si>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</si>
  <si>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</si>
  <si>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</si>
  <si>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</si>
  <si>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</si>
  <si>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</si>
  <si>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</si>
  <si>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</si>
  <si>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</si>
  <si>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</si>
  <si>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</si>
  <si>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</si>
  <si>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</si>
  <si>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</si>
  <si>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</si>
  <si>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</si>
  <si>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</si>
  <si>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</si>
  <si>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</si>
  <si>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</si>
  <si>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</si>
  <si>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</si>
  <si>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</si>
  <si>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</si>
  <si>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</si>
  <si>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</si>
  <si>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</si>
  <si>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</si>
  <si>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</si>
  <si>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</si>
  <si>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</si>
  <si>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</si>
  <si>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</si>
  <si>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</si>
  <si>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</si>
  <si>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</si>
  <si>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</si>
  <si>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</si>
  <si>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</si>
  <si>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</si>
  <si>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</si>
  <si>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</si>
  <si>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</si>
  <si>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</si>
  <si>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</si>
  <si>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</si>
  <si>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</si>
  <si>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</si>
  <si>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</si>
  <si>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</si>
  <si>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</si>
  <si>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</si>
  <si>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</si>
  <si>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</si>
  <si>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</si>
  <si>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</si>
  <si>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</si>
  <si>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</si>
  <si>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</si>
  <si>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</si>
  <si>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</si>
  <si>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</si>
  <si>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</si>
  <si>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</si>
  <si>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</si>
  <si>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</si>
  <si>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</si>
  <si>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</si>
  <si>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</si>
  <si>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</si>
  <si>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</si>
  <si>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</si>
  <si>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</si>
  <si>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</si>
  <si>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</si>
  <si>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</si>
  <si>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</si>
  <si>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</si>
  <si>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</si>
  <si>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</si>
  <si>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</si>
  <si>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</si>
  <si>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</si>
  <si>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</si>
  <si>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</si>
  <si>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</si>
  <si>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</si>
  <si>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</si>
  <si>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</si>
  <si>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</si>
  <si>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</si>
  <si>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</si>
  <si>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</si>
  <si>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</si>
  <si>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</si>
  <si>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</si>
  <si>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</si>
  <si>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</si>
  <si>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</si>
  <si>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</si>
  <si>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</si>
  <si>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</si>
  <si>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</si>
  <si>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</si>
  <si>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</si>
  <si>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</si>
  <si>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</si>
  <si>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</si>
  <si>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</si>
  <si>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</si>
  <si>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</si>
  <si>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</si>
  <si>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</si>
  <si>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</si>
  <si>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</si>
  <si>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</si>
  <si>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</si>
  <si>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</si>
  <si>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</si>
  <si>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</si>
  <si>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</si>
  <si>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</si>
  <si>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</si>
  <si>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</si>
  <si>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</si>
  <si>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</si>
  <si>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</si>
  <si>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</si>
  <si>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</si>
  <si>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</si>
  <si>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</si>
  <si>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</si>
  <si>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</si>
  <si>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</si>
  <si>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</si>
  <si>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</si>
  <si>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</si>
  <si>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</si>
  <si>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</si>
  <si>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</si>
  <si>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</si>
  <si>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</si>
  <si>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</si>
  <si>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</si>
  <si>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</si>
  <si>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</si>
  <si>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</si>
  <si>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</si>
  <si>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</si>
  <si>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</si>
  <si>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</si>
  <si>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</si>
  <si>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</si>
  <si>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</si>
  <si>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</si>
  <si>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</si>
  <si>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</si>
  <si>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</si>
  <si>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</si>
  <si>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</si>
  <si>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</si>
  <si>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</si>
  <si>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</si>
  <si>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</si>
  <si>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</si>
  <si>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</si>
  <si>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</si>
  <si>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Realizando  descarga</t>
  </si>
  <si>
    <t>TIQ-TGR</t>
  </si>
  <si>
    <t>TIQTGR</t>
  </si>
  <si>
    <t xml:space="preserve"> MC1 as 11:17h</t>
  </si>
  <si>
    <t>Licença as 11:27h, em inspeção</t>
  </si>
  <si>
    <t>TGRTSF</t>
  </si>
  <si>
    <t>Deslocamento TGR-TSF</t>
  </si>
  <si>
    <t>MC1 as 07:40h/ irá trabalhar cm reguladora em TGR1 antes de deslocar/ deslocando para TSF</t>
  </si>
  <si>
    <t>Execução de solda</t>
  </si>
  <si>
    <t>Previsão de equipe pronta as 9h/ em intervalo das 09:58h as 12:58h</t>
  </si>
  <si>
    <t>TP-492</t>
  </si>
  <si>
    <t>Troca de dormente em ponte</t>
  </si>
  <si>
    <t>Intervalo das 08:58h as 14:58h</t>
  </si>
  <si>
    <t>Hebert</t>
  </si>
  <si>
    <t>MC1 as 06:33/ licença as 07:09h em inspeção</t>
  </si>
  <si>
    <t>Descarga de trilho 68
12 barras - 74/246007-248007tg
8 barras - 74/248007-249266tg</t>
  </si>
  <si>
    <t>Manobrando em TRC para partir pro local de descarga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</si>
  <si>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</si>
  <si>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</si>
  <si>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</si>
  <si>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</si>
  <si>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</si>
  <si>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</si>
  <si>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</si>
  <si>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</si>
  <si>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</si>
  <si>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</si>
  <si>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</si>
  <si>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TIQ-TRO</t>
  </si>
  <si>
    <t>Camila</t>
  </si>
  <si>
    <t>Carregamento de 30 vgs</t>
  </si>
  <si>
    <t>Deslocamento para TRO</t>
  </si>
  <si>
    <t>Deslocamento para 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</si>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</sst>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R76" activePane="bottomRight" state="frozen"/>
      <selection pane="bottomRight" activeCell="D109" sqref="D10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3" t="s">
        <v>1123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1124</v>
      </c>
      <c r="BI1" s="348"/>
      <c r="BJ1" s="349"/>
      <c r="BK1" s="350"/>
      <c r="BL1" s="49"/>
      <c r="BM1" s="340" t="s">
        <v>1125</v>
      </c>
      <c r="BN1" s="341"/>
      <c r="BO1" s="341"/>
      <c r="BP1" s="341"/>
      <c r="BQ1" s="341"/>
      <c r="BR1" s="341"/>
      <c r="BS1" s="342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3" t="s">
        <v>1126</v>
      </c>
      <c r="AJ2" s="344"/>
      <c r="AK2" s="344"/>
      <c r="AL2" s="344"/>
      <c r="AM2" s="344"/>
      <c r="AN2" s="344"/>
      <c r="AO2" s="344"/>
      <c r="AP2" s="344"/>
      <c r="AQ2" s="346"/>
      <c r="AR2" s="238"/>
      <c r="AS2" s="358" t="s">
        <v>1129</v>
      </c>
      <c r="AT2" s="345"/>
      <c r="AU2" s="345"/>
      <c r="AV2" s="345"/>
      <c r="AW2" s="345"/>
      <c r="AX2" s="344"/>
      <c r="AY2" s="346"/>
      <c r="AZ2" s="4"/>
      <c r="BA2" s="337" t="s">
        <v>1130</v>
      </c>
      <c r="BB2" s="339"/>
      <c r="BC2" s="343" t="s">
        <v>1127</v>
      </c>
      <c r="BD2" s="344"/>
      <c r="BE2" s="344"/>
      <c r="BF2" s="346"/>
      <c r="BG2" s="3"/>
      <c r="BH2" s="351"/>
      <c r="BI2" s="352"/>
      <c r="BJ2" s="353"/>
      <c r="BK2" s="354"/>
      <c r="BL2" s="49"/>
      <c r="BM2" s="355"/>
      <c r="BN2" s="356"/>
      <c r="BO2" s="356"/>
      <c r="BP2" s="356"/>
      <c r="BQ2" s="356"/>
      <c r="BR2" s="356"/>
      <c r="BS2" s="357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7" t="s">
        <v>1131</v>
      </c>
      <c r="AJ3" s="339"/>
      <c r="AK3" s="337" t="s">
        <v>1132</v>
      </c>
      <c r="AL3" s="338"/>
      <c r="AM3" s="338"/>
      <c r="AN3" s="338"/>
      <c r="AO3" s="338"/>
      <c r="AP3" s="338"/>
      <c r="AQ3" s="339"/>
      <c r="AR3" s="239"/>
      <c r="AS3" s="361" t="s">
        <v>1138</v>
      </c>
      <c r="AT3" s="362"/>
      <c r="AU3" s="361" t="s">
        <v>1139</v>
      </c>
      <c r="AV3" s="362"/>
      <c r="AW3" s="361" t="s">
        <v>1140</v>
      </c>
      <c r="AX3" s="363"/>
      <c r="AY3" s="63" t="s">
        <v>1141</v>
      </c>
      <c r="AZ3" s="63"/>
      <c r="BA3" s="359"/>
      <c r="BB3" s="360"/>
      <c r="BC3" s="337" t="s">
        <v>1134</v>
      </c>
      <c r="BD3" s="338"/>
      <c r="BE3" s="338"/>
      <c r="BF3" s="339"/>
      <c r="BG3" s="62"/>
      <c r="BH3" s="351"/>
      <c r="BI3" s="352"/>
      <c r="BJ3" s="353"/>
      <c r="BK3" s="354"/>
      <c r="BL3" s="49"/>
      <c r="BM3" s="340" t="s">
        <v>1142</v>
      </c>
      <c r="BN3" s="341"/>
      <c r="BO3" s="341"/>
      <c r="BP3" s="342"/>
      <c r="BQ3" s="340" t="s">
        <v>161</v>
      </c>
      <c r="BR3" s="341"/>
      <c r="BS3" s="342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1</v>
      </c>
      <c r="BI67" s="16"/>
      <c r="BJ67" s="16" t="s">
        <v>1284</v>
      </c>
      <c r="BK67" s="16" t="s">
        <v>1285</v>
      </c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1286</v>
      </c>
      <c r="N69" s="330" t="s">
        <v>1287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>
        <v>1</v>
      </c>
      <c r="BI69" s="16"/>
      <c r="BJ69" s="336" t="s">
        <v>1288</v>
      </c>
      <c r="BK69" s="16" t="s">
        <v>1289</v>
      </c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1290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1291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1292</v>
      </c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1293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0.45694444444444443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8.3333333333333315E-2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1</v>
      </c>
      <c r="BI72" s="16"/>
      <c r="BJ72" s="16" t="s">
        <v>1294</v>
      </c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0.66666666666666652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 hidden="1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 hidden="1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 hidden="1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1295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1296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1297</v>
      </c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 hidden="1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1298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1299</v>
      </c>
      <c r="BK76" s="16"/>
      <c r="BL76" s="15"/>
      <c r="BM76" s="14"/>
      <c r="BN76" s="14"/>
      <c r="BO76" s="164"/>
      <c r="BP76" s="16"/>
      <c r="BQ76" s="12" t="str">
        <f t="shared" si="8"/>
        <v>Produção</v>
      </c>
      <c r="BR76" s="18">
        <f t="shared" si="9"/>
        <v>1</v>
      </c>
      <c r="BS76" s="18">
        <f t="shared" si="10"/>
        <v>0</v>
      </c>
      <c r="BT76" s="224" t="str">
        <f t="shared" si="11"/>
        <v/>
      </c>
    </row>
    <row r="77" spans="1:72" hidden="1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1300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1</v>
      </c>
      <c r="BI77" s="16"/>
      <c r="BJ77" s="16" t="s">
        <v>1301</v>
      </c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 hidden="1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1302</v>
      </c>
      <c r="W78" s="172" t="s">
        <v>1303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1304</v>
      </c>
      <c r="BK78" s="16" t="s">
        <v>1304</v>
      </c>
      <c r="BL78" s="15"/>
      <c r="BM78" s="14" t="s">
        <v>979</v>
      </c>
      <c r="BN78" s="14" t="s">
        <v>1006</v>
      </c>
      <c r="BO78" s="164" t="s">
        <v>1058</v>
      </c>
      <c r="BP78" s="16" t="s">
        <v>1305</v>
      </c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>ModernizaçãoExecução</v>
      </c>
    </row>
    <row r="79" spans="1:72" hidden="1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 hidden="1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ERRO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1</v>
      </c>
      <c r="BI80" s="16"/>
      <c r="BJ80" s="16" t="s">
        <v>1306</v>
      </c>
      <c r="BK80" s="16"/>
      <c r="BL80" s="15"/>
      <c r="BM80" s="14"/>
      <c r="BN80" s="14"/>
      <c r="BO80" s="164"/>
      <c r="BP80" s="16"/>
      <c r="BQ80" s="12" t="e">
        <f t="shared" si="8"/>
        <v>#VALUE!</v>
      </c>
      <c r="BR80" s="18" t="e">
        <f t="shared" si="9"/>
        <v>#VALUE!</v>
      </c>
      <c r="BS80" s="18">
        <f t="shared" si="10"/>
        <v>0</v>
      </c>
      <c r="BT80" s="224" t="str">
        <f t="shared" si="11"/>
        <v/>
      </c>
    </row>
    <row r="81" spans="1:72" hidden="1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 hidden="1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1307</v>
      </c>
      <c r="J82" s="216">
        <v>78</v>
      </c>
      <c r="K82" s="216">
        <v>334</v>
      </c>
      <c r="L82" s="83">
        <v>7.5</v>
      </c>
      <c r="M82" s="203" t="s">
        <v>1308</v>
      </c>
      <c r="N82" s="203" t="s">
        <v>1309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1310</v>
      </c>
      <c r="X82" s="217" t="s">
        <v>957</v>
      </c>
      <c r="Y82" s="157" t="s">
        <v>960</v>
      </c>
      <c r="Z82" s="157"/>
      <c r="AA82" s="83" t="s">
        <v>1311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1312</v>
      </c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 hidden="1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 hidden="1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 hidden="1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 hidden="1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>
      <c r="A87" s="50" t="str">
        <f t="shared" si="7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416</v>
      </c>
      <c r="I87" s="172" t="s">
        <v>416</v>
      </c>
      <c r="J87" s="216">
        <v>98</v>
      </c>
      <c r="K87" s="216">
        <v>725</v>
      </c>
      <c r="L87" s="83">
        <v>721</v>
      </c>
      <c r="M87" s="203" t="s">
        <v>1281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1214</v>
      </c>
      <c r="W87" s="172" t="s">
        <v>1215</v>
      </c>
      <c r="X87" s="217"/>
      <c r="Y87" s="157"/>
      <c r="Z87" s="157"/>
      <c r="AA87" s="83">
        <v>2</v>
      </c>
      <c r="AB87" s="70" t="s">
        <v>954</v>
      </c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</v>
      </c>
      <c r="AL87" s="283" t="str">
        <f>IF(BS_CONTROLE[[#This Row],[Local - Encerramento]]=0, "-", BS_CONTROLE[[#This Row],[Local - Encerramento]])</f>
        <v>TSF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Produção e Intervalo</v>
      </c>
      <c r="BR87" s="18">
        <f t="shared" si="9"/>
        <v>0</v>
      </c>
      <c r="BS87" s="18">
        <f t="shared" si="10"/>
        <v>0</v>
      </c>
      <c r="BT87" s="224" t="str">
        <f t="shared" si="11"/>
        <v/>
      </c>
    </row>
    <row r="88" spans="1:72">
      <c r="A88" s="50" t="str">
        <f t="shared" si="7"/>
        <v>A8046029</v>
      </c>
      <c r="B88" s="170">
        <v>46029</v>
      </c>
      <c r="C88" s="8">
        <f>IF(BS_CONTROLE[[#This Row],[DATA]]="","",WEEKNUM(BS_CONTROLE[[#This Row],[DATA]]))</f>
        <v>2</v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393</v>
      </c>
      <c r="I88" s="172" t="s">
        <v>424</v>
      </c>
      <c r="J88" s="216">
        <v>98</v>
      </c>
      <c r="K88" s="216">
        <v>616.6</v>
      </c>
      <c r="L88" s="83">
        <v>754</v>
      </c>
      <c r="M88" s="203" t="s">
        <v>1313</v>
      </c>
      <c r="N88" s="203" t="s">
        <v>394</v>
      </c>
      <c r="O88" s="381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1314</v>
      </c>
      <c r="W88" s="172" t="s">
        <v>1276</v>
      </c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Produção e Intervalo</v>
      </c>
      <c r="BR88" s="18">
        <f t="shared" si="9"/>
        <v>0</v>
      </c>
      <c r="BS88" s="18">
        <f t="shared" si="10"/>
        <v>0</v>
      </c>
      <c r="BT88" s="224" t="str">
        <f t="shared" si="11"/>
        <v/>
      </c>
    </row>
    <row r="89" spans="1:72" hidden="1">
      <c r="A89" s="50" t="str">
        <f t="shared" si="7"/>
        <v>W70</v>
      </c>
      <c r="B89" s="170"/>
      <c r="C89" s="8" t="str">
        <f>IF(BS_CONTROLE[[#This Row],[DATA]]="","",WEEKNUM(BS_CONTROLE[[#This Row],[DATA]]))</f>
        <v/>
      </c>
      <c r="D89" s="51" t="s">
        <v>239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941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359</v>
      </c>
      <c r="N89" s="203" t="s">
        <v>360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1314</v>
      </c>
      <c r="W89" s="172" t="s">
        <v>1315</v>
      </c>
      <c r="X89" s="217"/>
      <c r="Y89" s="157"/>
      <c r="Z89" s="157"/>
      <c r="AA89" s="83">
        <v>2</v>
      </c>
      <c r="AB89" s="70" t="s">
        <v>954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>
      <c r="A90" s="50" t="str">
        <f t="shared" si="7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941</v>
      </c>
      <c r="I90" s="172" t="s">
        <v>424</v>
      </c>
      <c r="J90" s="216">
        <v>98</v>
      </c>
      <c r="K90" s="216">
        <v>502</v>
      </c>
      <c r="L90" s="83">
        <v>754</v>
      </c>
      <c r="M90" s="203" t="s">
        <v>359</v>
      </c>
      <c r="N90" s="203" t="s">
        <v>360</v>
      </c>
      <c r="O90" s="381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1314</v>
      </c>
      <c r="W90" s="172" t="s">
        <v>1316</v>
      </c>
      <c r="X90" s="217"/>
      <c r="Y90" s="157"/>
      <c r="Z90" s="157"/>
      <c r="AA90" s="83">
        <v>2</v>
      </c>
      <c r="AB90" s="70" t="s">
        <v>954</v>
      </c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Produção e Intervalo</v>
      </c>
      <c r="BR90" s="18">
        <f t="shared" si="9"/>
        <v>0</v>
      </c>
      <c r="BS90" s="18">
        <f t="shared" si="10"/>
        <v>0</v>
      </c>
      <c r="BT90" s="224" t="str">
        <f t="shared" si="11"/>
        <v/>
      </c>
    </row>
    <row r="91" spans="1:72" hidden="1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>
      <c r="A92" s="50" t="str">
        <f t="shared" si="7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919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1231</v>
      </c>
      <c r="W92" s="172" t="s">
        <v>1293</v>
      </c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Produção e Intervalo</v>
      </c>
      <c r="BR92" s="18">
        <f t="shared" si="9"/>
        <v>0</v>
      </c>
      <c r="BS92" s="18">
        <f t="shared" si="10"/>
        <v>0</v>
      </c>
      <c r="BT92" s="224" t="str">
        <f t="shared" si="11"/>
        <v/>
      </c>
    </row>
    <row r="93" spans="1:72" hidden="1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>
      <c r="A94" s="50" t="str">
        <f t="shared" si="7"/>
        <v>TP-49246029</v>
      </c>
      <c r="B94" s="170">
        <v>46029</v>
      </c>
      <c r="C94" s="8">
        <f>IF(BS_CONTROLE[[#This Row],[DATA]]="","",WEEKNUM(BS_CONTROLE[[#This Row],[DATA]]))</f>
        <v>2</v>
      </c>
      <c r="D94" s="51" t="s">
        <v>1295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893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1231</v>
      </c>
      <c r="W94" s="172" t="s">
        <v>1296</v>
      </c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Produção e Intervalo</v>
      </c>
      <c r="BR94" s="18">
        <f t="shared" si="9"/>
        <v>0</v>
      </c>
      <c r="BS94" s="18">
        <f t="shared" si="10"/>
        <v>0</v>
      </c>
      <c r="BT94" s="224" t="str">
        <f t="shared" si="11"/>
        <v/>
      </c>
    </row>
    <row r="95" spans="1:72" hidden="1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customHeight="1">
      <c r="A96" s="50" t="str">
        <f t="shared" si="7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535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0.375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1270</v>
      </c>
      <c r="W96" s="172" t="s">
        <v>1293</v>
      </c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Produção e Intervalo</v>
      </c>
      <c r="BR96" s="18">
        <f t="shared" si="9"/>
        <v>0</v>
      </c>
      <c r="BS96" s="18">
        <f t="shared" si="10"/>
        <v>0</v>
      </c>
      <c r="BT96" s="224" t="str">
        <f t="shared" si="11"/>
        <v/>
      </c>
    </row>
    <row r="97" spans="1:72" hidden="1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>
      <c r="A98" s="50" t="str">
        <f t="shared" si="7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610</v>
      </c>
      <c r="I98" s="172" t="s">
        <v>610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0.375</v>
      </c>
      <c r="P98" s="172">
        <v>0.16666666666666666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1302</v>
      </c>
      <c r="W98" s="172" t="s">
        <v>1303</v>
      </c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Produção e Intervalo</v>
      </c>
      <c r="BR98" s="18">
        <f t="shared" si="9"/>
        <v>0</v>
      </c>
      <c r="BS98" s="18">
        <f t="shared" si="10"/>
        <v>0</v>
      </c>
      <c r="BT98" s="224" t="str">
        <f t="shared" si="11"/>
        <v/>
      </c>
    </row>
    <row r="99" spans="1:72" hidden="1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 hidden="1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 hidden="1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 hidden="1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>
      <c r="A104" s="50" t="str">
        <f t="shared" si="12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740</v>
      </c>
      <c r="I104" s="172" t="s">
        <v>740</v>
      </c>
      <c r="J104" s="216">
        <v>72</v>
      </c>
      <c r="K104" s="216">
        <v>286.39999999999998</v>
      </c>
      <c r="L104" s="83">
        <v>285.39999999999998</v>
      </c>
      <c r="M104" s="203" t="s">
        <v>734</v>
      </c>
      <c r="N104" s="203" t="s">
        <v>735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1236</v>
      </c>
      <c r="W104" s="172" t="s">
        <v>1215</v>
      </c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Produção e Intervalo</v>
      </c>
      <c r="BR104" s="18">
        <f t="shared" si="14"/>
        <v>0</v>
      </c>
      <c r="BS104" s="18">
        <f t="shared" si="15"/>
        <v>0</v>
      </c>
      <c r="BT104" s="224" t="str">
        <f t="shared" si="16"/>
        <v/>
      </c>
    </row>
    <row r="105" spans="1:72" hidden="1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 hidden="1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>
      <c r="A107" s="50" t="str">
        <f t="shared" si="12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864</v>
      </c>
      <c r="I107" s="172" t="s">
        <v>1307</v>
      </c>
      <c r="J107" s="216">
        <v>78</v>
      </c>
      <c r="K107" s="216">
        <v>334</v>
      </c>
      <c r="L107" s="83">
        <v>7.5</v>
      </c>
      <c r="M107" s="203" t="s">
        <v>1308</v>
      </c>
      <c r="N107" s="203" t="s">
        <v>1309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1240</v>
      </c>
      <c r="W107" s="172" t="s">
        <v>1317</v>
      </c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Produção e Intervalo</v>
      </c>
      <c r="BR107" s="18">
        <f t="shared" si="14"/>
        <v>0</v>
      </c>
      <c r="BS107" s="18">
        <f t="shared" si="15"/>
        <v>0</v>
      </c>
      <c r="BT107" s="224" t="str">
        <f t="shared" si="16"/>
        <v/>
      </c>
    </row>
    <row r="108" spans="1:72" hidden="1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 hidden="1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 hidden="1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 hidden="1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 hidden="1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 hidden="1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 hidden="1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 hidden="1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 hidden="1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 hidden="1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 hidden="1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 hidden="1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 hidden="1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 hidden="1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 hidden="1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 hidden="1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 hidden="1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 hidden="1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 hidden="1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 hidden="1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 hidden="1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 hidden="1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 hidden="1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 hidden="1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 hidden="1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 hidden="1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 hidden="1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 hidden="1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 hidden="1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 hidden="1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hidden="1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 hidden="1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 hidden="1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 hidden="1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 hidden="1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 hidden="1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 hidden="1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 hidden="1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 hidden="1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 hidden="1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 hidden="1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 hidden="1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 hidden="1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 hidden="1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 hidden="1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 hidden="1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 hidden="1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 hidden="1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 hidden="1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 hidden="1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 hidden="1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 hidden="1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 hidden="1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 hidden="1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 hidden="1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 hidden="1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 hidden="1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 hidden="1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 hidden="1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 hidden="1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 hidden="1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 hidden="1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 hidden="1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 hidden="1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 hidden="1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 hidden="1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 hidden="1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 hidden="1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 hidden="1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 hidden="1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 hidden="1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 hidden="1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 hidden="1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 hidden="1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 hidden="1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 hidden="1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 hidden="1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 hidden="1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 hidden="1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 hidden="1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 hidden="1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 hidden="1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 hidden="1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 hidden="1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 hidden="1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 hidden="1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 hidden="1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 hidden="1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 hidden="1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 hidden="1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 hidden="1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 hidden="1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 hidden="1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 hidden="1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 hidden="1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 hidden="1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 hidden="1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 hidden="1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 hidden="1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 hidden="1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 hidden="1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 hidden="1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 hidden="1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 hidden="1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 hidden="1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 hidden="1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 hidden="1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 hidden="1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 hidden="1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 hidden="1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 hidden="1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 hidden="1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 hidden="1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 hidden="1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 hidden="1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 hidden="1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 hidden="1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 hidden="1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 hidden="1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 hidden="1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 hidden="1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 hidden="1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 hidden="1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 hidden="1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 hidden="1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 hidden="1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 hidden="1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 hidden="1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 hidden="1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 hidden="1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 hidden="1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 hidden="1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 hidden="1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 hidden="1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 hidden="1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 hidden="1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 hidden="1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 hidden="1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 hidden="1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 hidden="1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 hidden="1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 hidden="1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 hidden="1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 hidden="1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 hidden="1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 hidden="1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 hidden="1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 hidden="1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 hidden="1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 hidden="1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 hidden="1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 hidden="1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 hidden="1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 hidden="1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 hidden="1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 hidden="1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 hidden="1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 hidden="1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 hidden="1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 hidden="1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 hidden="1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 hidden="1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 hidden="1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 hidden="1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 hidden="1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 hidden="1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 hidden="1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 hidden="1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 hidden="1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 hidden="1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 hidden="1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 hidden="1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 hidden="1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 hidden="1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 hidden="1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 hidden="1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 hidden="1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 hidden="1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 hidden="1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 hidden="1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 hidden="1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 hidden="1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 hidden="1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 hidden="1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 hidden="1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hidden="1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 hidden="1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 hidden="1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 hidden="1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 hidden="1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 hidden="1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 hidden="1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 hidden="1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 hidden="1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 hidden="1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 hidden="1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 hidden="1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 hidden="1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 hidden="1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 hidden="1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 hidden="1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 hidden="1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 hidden="1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 hidden="1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 hidden="1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 hidden="1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 hidden="1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 hidden="1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 hidden="1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 hidden="1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 hidden="1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 hidden="1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 hidden="1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 hidden="1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 hidden="1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 hidden="1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 hidden="1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 hidden="1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 hidden="1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 hidden="1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 hidden="1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 hidden="1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 hidden="1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 hidden="1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 hidden="1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 hidden="1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 hidden="1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 hidden="1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 hidden="1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 hidden="1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 hidden="1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 hidden="1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 hidden="1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 hidden="1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 hidden="1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 hidden="1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 hidden="1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 hidden="1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 hidden="1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 hidden="1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 hidden="1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 hidden="1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 hidden="1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 hidden="1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 hidden="1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 hidden="1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 hidden="1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 hidden="1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 hidden="1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 hidden="1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 hidden="1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hidden="1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 hidden="1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 hidden="1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 hidden="1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 hidden="1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 hidden="1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 hidden="1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 hidden="1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 hidden="1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 hidden="1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 hidden="1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 hidden="1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 hidden="1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 hidden="1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 hidden="1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 hidden="1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 hidden="1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 hidden="1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 hidden="1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 hidden="1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 hidden="1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 hidden="1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 hidden="1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 hidden="1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 hidden="1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 hidden="1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 hidden="1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 hidden="1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 hidden="1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 hidden="1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 hidden="1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 hidden="1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 hidden="1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 hidden="1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 hidden="1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 hidden="1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 hidden="1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 hidden="1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 hidden="1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 hidden="1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 hidden="1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 hidden="1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 hidden="1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 hidden="1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 hidden="1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 hidden="1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 hidden="1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 hidden="1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 hidden="1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 hidden="1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 hidden="1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 hidden="1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 hidden="1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 hidden="1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 hidden="1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 hidden="1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 hidden="1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 hidden="1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 hidden="1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 hidden="1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 hidden="1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 hidden="1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 hidden="1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 hidden="1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 hidden="1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 hidden="1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 hidden="1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 hidden="1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 hidden="1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 hidden="1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 hidden="1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 hidden="1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 hidden="1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 hidden="1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 hidden="1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 hidden="1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 hidden="1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 hidden="1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 hidden="1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 hidden="1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 hidden="1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 hidden="1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 hidden="1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 hidden="1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 hidden="1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 hidden="1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 hidden="1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 hidden="1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 hidden="1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 hidden="1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 hidden="1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 hidden="1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 hidden="1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 hidden="1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 hidden="1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 hidden="1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 hidden="1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 hidden="1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 hidden="1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 hidden="1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 hidden="1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 hidden="1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 hidden="1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 hidden="1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 hidden="1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 hidden="1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 hidden="1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 hidden="1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 hidden="1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 hidden="1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 hidden="1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 hidden="1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 hidden="1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 hidden="1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 hidden="1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 hidden="1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 hidden="1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 hidden="1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 hidden="1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 hidden="1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 hidden="1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 hidden="1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 hidden="1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 hidden="1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 hidden="1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 hidden="1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 hidden="1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 hidden="1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 hidden="1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4"/>
      <c r="B1" s="365"/>
      <c r="C1" s="366"/>
      <c r="L1" s="331"/>
      <c r="M1" s="123"/>
      <c r="N1" s="293"/>
      <c r="O1" s="293"/>
      <c r="P1" s="169"/>
      <c r="Q1" s="367" t="s">
        <v>1211</v>
      </c>
      <c r="R1" s="368"/>
      <c r="U1" s="101"/>
      <c r="V1" s="369" t="s">
        <v>1318</v>
      </c>
      <c r="W1" s="369"/>
      <c r="X1" s="369"/>
      <c r="Y1" s="103"/>
    </row>
    <row r="2" spans="1:25" s="100" customFormat="1" ht="11.25" customHeight="1">
      <c r="A2" s="104" t="s">
        <v>1319</v>
      </c>
      <c r="B2" s="104" t="s">
        <v>1320</v>
      </c>
      <c r="C2" s="104" t="s">
        <v>7</v>
      </c>
      <c r="D2" s="105" t="s">
        <v>1163</v>
      </c>
      <c r="E2" s="105" t="s">
        <v>1164</v>
      </c>
      <c r="F2" s="105" t="s">
        <v>1321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1322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*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</v>
      </c>
      <c r="J85" s="109" t="str">
        <f>IF(FN_MC!I87="","*",FN_MC!I87)</f>
        <v>TSF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2662</v>
      </c>
      <c r="W85" s="111">
        <f ca="1">_xlfn.XLOOKUP(G85&amp;$W$2,BS_CONTROLE[CHAVE],BS_CONTROLE[Quantidade_11],"-")</f>
        <v>1723</v>
      </c>
      <c r="X85" s="111">
        <f ca="1">_xlfn.XLOOKUP(G85&amp;$X$2,BS_CONTROLE[CHAVE],BS_CONTROLE[Quantidade_11],"-")</f>
        <v>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*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>
        <f>IF(FN_MC!B88="","*",FN_MC!B88)</f>
        <v>46029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30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*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*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*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TP-492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*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0.375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*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0.375</v>
      </c>
      <c r="R96" s="127">
        <f>IF(FN_MC!P98="","*",FN_MC!P98)</f>
        <v>0.16666666666666666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*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*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1323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0" t="s">
        <v>1324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>
      <c r="C3" s="321" t="s">
        <v>105</v>
      </c>
      <c r="D3" s="321" t="s">
        <v>1325</v>
      </c>
      <c r="E3" s="321" t="s">
        <v>1326</v>
      </c>
      <c r="F3" s="321" t="s">
        <v>1327</v>
      </c>
      <c r="G3" s="321" t="s">
        <v>1328</v>
      </c>
      <c r="H3" s="321" t="s">
        <v>1329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1330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1331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1" t="s">
        <v>1332</v>
      </c>
      <c r="C2" s="371"/>
      <c r="D2" s="371"/>
      <c r="E2" s="371"/>
      <c r="F2" s="371"/>
      <c r="G2" s="371"/>
      <c r="H2" s="191"/>
    </row>
    <row r="3" spans="1:8">
      <c r="A3" s="191"/>
      <c r="B3" s="372"/>
      <c r="C3" s="372"/>
      <c r="D3" s="372"/>
      <c r="E3" s="372"/>
      <c r="F3" s="372"/>
      <c r="G3" s="372"/>
      <c r="H3" s="191"/>
    </row>
    <row r="4" spans="1:8" ht="40.5">
      <c r="A4" s="191"/>
      <c r="B4" s="326" t="s">
        <v>1333</v>
      </c>
      <c r="C4" s="326" t="s">
        <v>1334</v>
      </c>
      <c r="D4" s="326" t="s">
        <v>1335</v>
      </c>
      <c r="E4" s="326" t="s">
        <v>1336</v>
      </c>
      <c r="F4" s="326" t="s">
        <v>351</v>
      </c>
      <c r="G4" s="326" t="s">
        <v>1337</v>
      </c>
      <c r="H4" s="191"/>
    </row>
    <row r="5" spans="1:8" ht="43.5">
      <c r="A5" s="191"/>
      <c r="B5" s="327" t="s">
        <v>1338</v>
      </c>
      <c r="C5" s="327">
        <v>309525</v>
      </c>
      <c r="D5" s="327" t="s">
        <v>1339</v>
      </c>
      <c r="E5" s="327" t="s">
        <v>239</v>
      </c>
      <c r="F5" s="327" t="s">
        <v>1340</v>
      </c>
      <c r="G5" s="328">
        <v>46296</v>
      </c>
      <c r="H5" s="191"/>
    </row>
    <row r="6" spans="1:8" ht="43.5">
      <c r="A6" s="191"/>
      <c r="B6" s="327" t="s">
        <v>1341</v>
      </c>
      <c r="C6" s="327">
        <v>256875</v>
      </c>
      <c r="D6" s="327" t="s">
        <v>1342</v>
      </c>
      <c r="E6" s="327" t="s">
        <v>239</v>
      </c>
      <c r="F6" s="327" t="s">
        <v>1340</v>
      </c>
      <c r="G6" s="328">
        <v>46296</v>
      </c>
      <c r="H6" s="191"/>
    </row>
    <row r="7" spans="1:8" ht="43.5">
      <c r="A7" s="191"/>
      <c r="B7" s="327" t="s">
        <v>1343</v>
      </c>
      <c r="C7" s="327">
        <v>257278</v>
      </c>
      <c r="D7" s="327" t="s">
        <v>1344</v>
      </c>
      <c r="E7" s="327" t="s">
        <v>230</v>
      </c>
      <c r="F7" s="327" t="s">
        <v>1345</v>
      </c>
      <c r="G7" s="328">
        <v>46235</v>
      </c>
      <c r="H7" s="191"/>
    </row>
    <row r="8" spans="1:8" ht="43.5">
      <c r="A8" s="191"/>
      <c r="B8" s="327" t="s">
        <v>1346</v>
      </c>
      <c r="C8" s="327">
        <v>261794</v>
      </c>
      <c r="D8" s="327" t="s">
        <v>1347</v>
      </c>
      <c r="E8" s="327" t="s">
        <v>230</v>
      </c>
      <c r="F8" s="327" t="s">
        <v>1345</v>
      </c>
      <c r="G8" s="328">
        <v>46082</v>
      </c>
      <c r="H8" s="191"/>
    </row>
    <row r="9" spans="1:8" ht="43.5">
      <c r="A9" s="191"/>
      <c r="B9" s="327" t="s">
        <v>1348</v>
      </c>
      <c r="C9" s="327">
        <v>257033</v>
      </c>
      <c r="D9" s="327" t="s">
        <v>1349</v>
      </c>
      <c r="E9" s="327" t="s">
        <v>230</v>
      </c>
      <c r="F9" s="327" t="s">
        <v>538</v>
      </c>
      <c r="G9" s="327" t="s">
        <v>1350</v>
      </c>
      <c r="H9" s="191"/>
    </row>
    <row r="10" spans="1:8" ht="43.5">
      <c r="A10" s="191"/>
      <c r="B10" s="327" t="s">
        <v>1351</v>
      </c>
      <c r="C10" s="327">
        <v>396578</v>
      </c>
      <c r="D10" s="327" t="s">
        <v>1352</v>
      </c>
      <c r="E10" s="327" t="s">
        <v>230</v>
      </c>
      <c r="F10" s="327" t="s">
        <v>538</v>
      </c>
      <c r="G10" s="327" t="s">
        <v>1350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3" t="s">
        <v>1353</v>
      </c>
      <c r="D5" s="374"/>
      <c r="E5" s="374"/>
      <c r="F5" s="374"/>
      <c r="G5" s="374"/>
      <c r="H5" s="374"/>
      <c r="I5" s="374"/>
      <c r="J5" s="375"/>
      <c r="K5" s="376" t="s">
        <v>1354</v>
      </c>
      <c r="L5" s="377"/>
      <c r="M5" s="377"/>
      <c r="N5" s="377"/>
      <c r="O5" s="378" t="s">
        <v>1355</v>
      </c>
      <c r="P5" s="379"/>
      <c r="Q5" s="380"/>
    </row>
    <row r="6" spans="1:17" s="93" customFormat="1" ht="15.75" customHeight="1">
      <c r="A6" s="87" t="s">
        <v>1321</v>
      </c>
      <c r="B6" s="94" t="s">
        <v>1320</v>
      </c>
      <c r="C6" s="95" t="s">
        <v>1163</v>
      </c>
      <c r="D6" s="96" t="s">
        <v>1164</v>
      </c>
      <c r="E6" s="95" t="s">
        <v>1356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1357</v>
      </c>
      <c r="M6" s="138" t="s">
        <v>30</v>
      </c>
      <c r="N6" s="139" t="s">
        <v>1158</v>
      </c>
      <c r="O6" s="245" t="s">
        <v>1201</v>
      </c>
      <c r="P6" s="156"/>
      <c r="Q6" s="192" t="s">
        <v>1358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1</v>
      </c>
      <c r="P69" s="90"/>
      <c r="Q69" s="144" t="str">
        <f>IF($A$2=1,IF(FN_MC!BJ67="","*",FN_MC!BJ67),IF(FN_MC!BK67="","*",FN_MC!BK67))</f>
        <v>Realizando  descarga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1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1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1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*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>
        <f>IF(FN_MC!B88="","*",FN_MC!B88)</f>
        <v>46029</v>
      </c>
      <c r="B89" s="98" t="str">
        <f>IF(FN_MC!X88="","*",FN_MC!X88)</f>
        <v>*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*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*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*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TP-492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*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0.375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*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0.375</v>
      </c>
      <c r="J99" s="131">
        <f>IF(FN_MC!P98="","*",FN_MC!P98)</f>
        <v>0.16666666666666666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*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*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1358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1359</v>
      </c>
      <c r="C2" s="95" t="s">
        <v>1148</v>
      </c>
      <c r="D2" s="95" t="s">
        <v>1150</v>
      </c>
      <c r="E2" s="95" t="s">
        <v>1360</v>
      </c>
      <c r="F2" s="95" t="s">
        <v>1361</v>
      </c>
      <c r="G2" s="95" t="s">
        <v>1362</v>
      </c>
      <c r="H2" s="95" t="s">
        <v>1363</v>
      </c>
      <c r="I2" s="95" t="s">
        <v>1364</v>
      </c>
      <c r="J2" s="95" t="s">
        <v>1365</v>
      </c>
      <c r="K2" s="130" t="s">
        <v>1366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</v>
      </c>
      <c r="F85" s="136" t="str">
        <f>IF(FN_MC!M87="","*",FN_MC!M87)</f>
        <v>TSF-TEX</v>
      </c>
      <c r="G85" s="120" t="str">
        <f>IF(FN_MC!I87="","*",FN_MC!I87)</f>
        <v>TSF</v>
      </c>
      <c r="H85" s="120" t="str">
        <f>IF(FN_MC!AB87="","*",FN_MC!AB87)</f>
        <v>ESCALA</v>
      </c>
      <c r="I85" s="120" t="str">
        <f>IF(FN_MC!AC87="","*",FN_MC!AC87)</f>
        <v>*</v>
      </c>
      <c r="J85" s="121">
        <f>IF(FN_MC!AA87="","*",FN_MC!AA87)</f>
        <v>2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>
        <f>IF(FN_MC!B88="","*",FN_MC!B88)</f>
        <v>46029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*</v>
      </c>
      <c r="I86" s="120" t="str">
        <f>IF(FN_MC!AC88="","*",FN_MC!AC88)</f>
        <v>*</v>
      </c>
      <c r="J86" s="121" t="str">
        <f>IF(FN_MC!AA88="","*",FN_MC!AA88)</f>
        <v>*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>
        <f>IF(FN_MC!B94="","*",FN_MC!B94)</f>
        <v>46029</v>
      </c>
      <c r="D92" s="120" t="str">
        <f>IF(FN_MC!D94="","*",FN_MC!D94)</f>
        <v>TP-492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*</v>
      </c>
      <c r="I94" s="120" t="str">
        <f>IF(FN_MC!AC96="","*",FN_MC!AC96)</f>
        <v>*</v>
      </c>
      <c r="J94" s="121" t="str">
        <f>IF(FN_MC!AA96="","*",FN_MC!AA96)</f>
        <v>*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2026-01-06T17:29:40Z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