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11" documentId="8_{B6337239-1A00-434D-AAD0-422EA1FEB5AE}" xr6:coauthVersionLast="47" xr6:coauthVersionMax="47" xr10:uidLastSave="{23D9B659-B1DF-49C8-BE4F-E82F6951F0C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0" i="1" l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04" i="1" l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<sst xmlns="http://schemas.openxmlformats.org/spreadsheetml/2006/main" count="7325" uniqueCount="1840">
  <si>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</si>
  <si>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</si>
  <si>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</si>
  <si>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</si>
  <si>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</si>
  <si>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</si>
  <si>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</si>
  <si>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</si>
  <si>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</si>
  <si>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</si>
  <si>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</si>
  <si>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</si>
  <si>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</si>
  <si>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</si>
  <si>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</si>
  <si>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</si>
  <si>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</si>
  <si>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</si>
  <si>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</si>
  <si>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</si>
  <si>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</si>
  <si>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</si>
  <si>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</si>
  <si>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</si>
  <si>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</si>
  <si>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</si>
  <si>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</si>
  <si>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</si>
  <si>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</si>
  <si>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</si>
  <si>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</si>
  <si>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</si>
  <si>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</si>
  <si>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</si>
  <si>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</si>
  <si>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</si>
  <si>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</si>
  <si>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</si>
  <si>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</si>
  <si>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</si>
  <si>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</si>
  <si>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</si>
  <si>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</si>
  <si>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</si>
  <si>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</si>
  <si>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</si>
  <si>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</si>
  <si>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</si>
  <si>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</si>
  <si>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</si>
  <si>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</si>
  <si>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</si>
  <si>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</si>
  <si>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</si>
  <si>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</si>
  <si>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</si>
  <si>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</si>
  <si>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</si>
  <si>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</si>
  <si>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</si>
  <si>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</si>
  <si>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</si>
  <si>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</si>
  <si>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</si>
  <si>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</si>
  <si>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</si>
  <si>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</si>
  <si>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</si>
  <si>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</si>
  <si>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</si>
  <si>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</si>
  <si>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</si>
  <si>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</si>
  <si>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</si>
  <si>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</si>
  <si>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</si>
  <si>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</si>
  <si>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</si>
  <si>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</si>
  <si>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</si>
  <si>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</si>
  <si>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</si>
  <si>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</si>
  <si>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</si>
  <si>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</si>
  <si>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</si>
  <si>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</si>
  <si>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</si>
  <si>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</si>
  <si>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</si>
  <si>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</si>
  <si>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</si>
  <si>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</si>
  <si>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</si>
  <si>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</si>
  <si>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</si>
  <si>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</si>
  <si>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</si>
  <si>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</si>
  <si>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</si>
  <si>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</si>
  <si>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</si>
  <si>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</si>
  <si>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</si>
  <si>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</si>
  <si>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</si>
  <si>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</si>
  <si>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</si>
  <si>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</si>
  <si>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</si>
  <si>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</si>
  <si>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</si>
  <si>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</si>
  <si>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</si>
  <si>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</si>
  <si>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</si>
  <si>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</si>
  <si>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</si>
  <si>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</si>
  <si>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</si>
  <si>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</si>
  <si>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</si>
  <si>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</si>
  <si>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</si>
  <si>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</si>
  <si>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</si>
  <si>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</si>
  <si>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</si>
  <si>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</si>
  <si>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</si>
  <si>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</si>
  <si>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</si>
  <si>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</si>
  <si>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</si>
  <si>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</si>
  <si>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</si>
  <si>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</si>
  <si>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</si>
  <si>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</si>
  <si>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</si>
  <si>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</si>
  <si>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</si>
  <si>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</si>
  <si>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</si>
  <si>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</si>
  <si>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</si>
  <si>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</si>
  <si>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</si>
  <si>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</si>
  <si>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</si>
  <si>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</si>
  <si>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</si>
  <si>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</si>
  <si>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</si>
  <si>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</si>
  <si>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</si>
  <si>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</si>
  <si>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</si>
  <si>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</si>
  <si>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</si>
  <si>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</si>
  <si>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</si>
  <si>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</si>
  <si>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</si>
  <si>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</si>
  <si>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</si>
  <si>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</si>
  <si>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</si>
  <si>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</si>
  <si>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</si>
  <si>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</si>
  <si>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</si>
  <si>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</si>
  <si>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</si>
  <si>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</si>
  <si>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</si>
  <si>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</si>
  <si>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</si>
  <si>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</si>
  <si>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</si>
  <si>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</si>
  <si>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</si>
  <si>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</si>
  <si>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</si>
  <si>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</si>
  <si>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</si>
  <si>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</si>
  <si>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</si>
  <si>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</si>
  <si>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</si>
  <si>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</si>
  <si>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</si>
  <si>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</si>
  <si>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</si>
  <si>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</si>
  <si>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</si>
  <si>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</si>
  <si>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</si>
  <si>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</si>
  <si>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</si>
  <si>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</si>
  <si>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</si>
  <si>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</si>
  <si>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</si>
  <si>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</si>
  <si>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</si>
  <si>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</si>
  <si>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</si>
  <si>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</si>
  <si>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</si>
  <si>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</si>
  <si>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</si>
  <si>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</si>
  <si>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</si>
  <si>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</si>
  <si>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</si>
  <si>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</si>
  <si>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</si>
  <si>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</si>
  <si>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</si>
  <si>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</si>
  <si>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</si>
  <si>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</si>
  <si>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</si>
  <si>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</si>
  <si>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</si>
  <si>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</si>
  <si>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</si>
  <si>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</si>
  <si>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</si>
  <si>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</si>
  <si>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</si>
  <si>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</si>
  <si>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</si>
  <si>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</si>
  <si>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</si>
  <si>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</si>
  <si>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</si>
  <si>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</si>
  <si>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</si>
  <si>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</si>
  <si>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</si>
  <si>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</si>
  <si>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</si>
  <si>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</si>
  <si>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</si>
  <si>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</si>
  <si>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</si>
  <si>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</si>
  <si>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</si>
  <si>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</si>
  <si>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</si>
  <si>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</si>
  <si>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</si>
  <si>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</si>
  <si>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</si>
  <si>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</si>
  <si>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</si>
  <si>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</si>
  <si>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</si>
  <si>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</si>
  <si>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</si>
  <si>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</si>
  <si>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</si>
  <si>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</si>
  <si>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</si>
  <si>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</si>
  <si>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</si>
  <si>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</si>
  <si>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</si>
  <si>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</si>
  <si>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</si>
  <si>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</si>
  <si>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</si>
  <si>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</si>
  <si>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</si>
  <si>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</si>
  <si>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</si>
  <si>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</si>
  <si>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</si>
  <si>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</si>
  <si>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</si>
  <si>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</si>
  <si>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</si>
  <si>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</si>
  <si>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</si>
  <si>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</si>
  <si>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</si>
  <si>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</si>
  <si>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</si>
  <si>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</si>
  <si>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</si>
  <si>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</si>
  <si>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</si>
  <si>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</si>
  <si>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</si>
  <si>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</si>
  <si>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</si>
  <si>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</si>
  <si>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</si>
  <si>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</si>
  <si>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</si>
  <si>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</si>
  <si>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</si>
  <si>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</si>
  <si>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</si>
  <si>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</si>
  <si>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</si>
  <si>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</si>
  <si>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</si>
  <si>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</si>
  <si>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</si>
  <si>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</si>
  <si>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</si>
  <si>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</si>
  <si>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</si>
  <si>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</si>
  <si>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</si>
  <si>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</si>
  <si>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</si>
  <si>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</si>
  <si>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</si>
  <si>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</si>
  <si>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</si>
  <si>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</si>
  <si>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</si>
  <si>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</si>
  <si>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</si>
  <si>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</si>
  <si>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</si>
  <si>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</si>
  <si>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</si>
  <si>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</si>
  <si>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</si>
  <si>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</si>
  <si>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</si>
  <si>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</si>
  <si>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</si>
  <si>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</si>
  <si>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</si>
  <si>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</si>
  <si>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</si>
  <si>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</si>
  <si>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</si>
  <si>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</si>
  <si>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</si>
  <si>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</si>
  <si>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</si>
  <si>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</si>
  <si>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</si>
  <si>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</si>
  <si>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</si>
  <si>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</si>
  <si>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</si>
  <si>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</si>
  <si>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</si>
  <si>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</si>
  <si>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</si>
  <si>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</si>
  <si>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</si>
  <si>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</si>
  <si>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</si>
  <si>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</si>
  <si>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</si>
  <si>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</si>
  <si>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</si>
  <si>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</si>
  <si>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</si>
  <si>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</si>
  <si>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</si>
  <si>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</si>
  <si>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</si>
  <si>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</si>
  <si>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</si>
  <si>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</si>
  <si>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</si>
  <si>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</si>
  <si>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</si>
  <si>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</si>
  <si>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</si>
  <si>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</si>
  <si>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</si>
  <si>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</si>
  <si>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</si>
  <si>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</si>
  <si>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</si>
  <si>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</si>
  <si>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</si>
  <si>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</si>
  <si>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</si>
  <si>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</si>
  <si>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</si>
  <si>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</si>
  <si>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</si>
  <si>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</si>
  <si>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</si>
  <si>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</si>
  <si>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</si>
  <si>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</si>
  <si>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</si>
  <si>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</si>
  <si>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</si>
  <si>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</si>
  <si>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</si>
  <si>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</si>
  <si>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</si>
  <si>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</si>
  <si>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</si>
  <si>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</si>
  <si>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</si>
  <si>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</si>
  <si>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</si>
  <si>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</si>
  <si>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</si>
  <si>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</si>
  <si>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</si>
  <si>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</si>
  <si>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</si>
  <si>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</si>
  <si>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</si>
  <si>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</si>
  <si>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</si>
  <si>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</si>
  <si>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</si>
  <si>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</si>
  <si>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</si>
  <si>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</si>
  <si>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</si>
  <si>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</si>
  <si>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</si>
  <si>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</si>
  <si>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</si>
  <si>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</si>
  <si>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</si>
  <si>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</si>
  <si>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</si>
  <si>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</si>
  <si>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</si>
  <si>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</si>
  <si>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</si>
  <si>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</si>
  <si>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</si>
  <si>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</si>
  <si>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</si>
  <si>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</si>
  <si>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</si>
  <si>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</si>
  <si>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</si>
  <si>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</si>
  <si>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</si>
  <si>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</si>
  <si>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</si>
  <si>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</si>
  <si>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</si>
  <si>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</si>
  <si>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</si>
  <si>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</si>
  <si>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</si>
  <si>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</si>
  <si>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</si>
  <si>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</si>
  <si>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</si>
  <si>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</si>
  <si>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</si>
  <si>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</si>
  <si>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</si>
  <si>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</si>
  <si>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</si>
  <si>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</si>
  <si>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</si>
  <si>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</si>
  <si>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</si>
  <si>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</si>
  <si>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</si>
  <si>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</si>
  <si>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</si>
  <si>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</si>
  <si>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</si>
  <si>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</si>
  <si>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</si>
  <si>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</si>
  <si>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</si>
  <si>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</si>
  <si>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</si>
  <si>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</si>
  <si>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</si>
  <si>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</si>
  <si>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</si>
  <si>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</si>
  <si>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</si>
  <si>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</si>
  <si>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</si>
  <si>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</si>
  <si>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</si>
  <si>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</si>
  <si>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</si>
  <si>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</si>
  <si>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</si>
  <si>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</si>
  <si>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</si>
  <si>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</si>
  <si>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</si>
  <si>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</si>
  <si>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</si>
  <si>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</si>
  <si>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</si>
  <si>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</si>
  <si>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</si>
  <si>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</si>
  <si>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</si>
  <si>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</si>
  <si>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</si>
  <si>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</si>
  <si>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</si>
  <si>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</si>
  <si>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</si>
  <si>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</si>
  <si>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</si>
  <si>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</si>
  <si>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</si>
  <si>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</si>
  <si>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</si>
  <si>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</si>
  <si>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</si>
  <si>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</si>
  <si>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</si>
  <si>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</si>
  <si>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</si>
  <si>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</si>
  <si>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</si>
  <si>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</si>
  <si>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</si>
  <si>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</si>
  <si>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</si>
  <si>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</si>
  <si>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</si>
  <si>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</si>
  <si>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</si>
  <si>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</si>
  <si>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</si>
  <si>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</si>
  <si>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</si>
  <si>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</si>
  <si>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</si>
  <si>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</si>
  <si>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</si>
  <si>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</si>
  <si>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</si>
  <si>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</si>
  <si>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</si>
  <si>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</si>
  <si>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</si>
  <si>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</si>
  <si>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</si>
  <si>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</si>
  <si>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</si>
  <si>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</si>
  <si>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</si>
  <si>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</si>
  <si>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</si>
  <si>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</si>
  <si>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</si>
  <si>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</si>
  <si>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</si>
  <si>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</si>
  <si>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</si>
  <si>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</si>
  <si>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</si>
  <si>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</si>
  <si>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</si>
  <si>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</si>
  <si>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</si>
  <si>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</si>
  <si>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</si>
  <si>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</si>
  <si>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</si>
  <si>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</si>
  <si>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</si>
  <si>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</si>
  <si>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</si>
  <si>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</si>
  <si>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</si>
  <si>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</si>
  <si>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</si>
  <si>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</si>
  <si>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</si>
  <si>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</si>
  <si>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</si>
  <si>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</si>
  <si>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</si>
  <si>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</si>
  <si>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</si>
  <si>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</si>
  <si>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</si>
  <si>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</si>
  <si>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</si>
  <si>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</si>
  <si>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</si>
  <si>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</si>
  <si>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</si>
  <si>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</si>
  <si>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</si>
  <si>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</si>
  <si>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</si>
  <si>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</si>
  <si>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</si>
  <si>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</si>
  <si>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</si>
  <si>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</si>
  <si>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</si>
  <si>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</si>
  <si>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</si>
  <si>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</si>
  <si>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</si>
  <si>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</si>
  <si>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</si>
  <si>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</si>
  <si>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</si>
  <si>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</si>
  <si>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</si>
  <si>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</si>
  <si>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</si>
  <si>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</si>
  <si>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</si>
  <si>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</si>
  <si>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</si>
  <si>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</si>
  <si>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</si>
  <si>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</si>
  <si>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</si>
  <si>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</si>
  <si>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</si>
  <si>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</si>
  <si>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</si>
  <si>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</si>
  <si>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</si>
  <si>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</si>
  <si>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</si>
  <si>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</si>
  <si>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</si>
  <si>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</si>
  <si>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</si>
  <si>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</si>
  <si>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</si>
  <si>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</si>
  <si>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</si>
  <si>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</si>
  <si>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</si>
  <si>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</si>
  <si>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</si>
  <si>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</si>
  <si>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</si>
  <si>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</si>
  <si>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</si>
  <si>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</si>
  <si>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</si>
  <si>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</si>
  <si>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</si>
  <si>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</si>
  <si>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</si>
  <si>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</si>
  <si>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</si>
  <si>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</si>
  <si>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</si>
  <si>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</si>
  <si>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</si>
  <si>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</si>
  <si>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</si>
  <si>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</si>
  <si>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</si>
  <si>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</si>
  <si>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</si>
  <si>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</si>
  <si>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</si>
  <si>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</si>
  <si>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</si>
  <si>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</si>
  <si>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</si>
  <si>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</si>
  <si>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</si>
  <si>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</si>
  <si>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</si>
  <si>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</si>
  <si>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</si>
  <si>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</si>
  <si>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</si>
  <si>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</si>
  <si>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</si>
  <si>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</si>
  <si>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</si>
  <si>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</si>
  <si>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</si>
  <si>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</si>
  <si>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</si>
  <si>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</si>
  <si>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</si>
  <si>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</si>
  <si>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</si>
  <si>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</si>
  <si>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</si>
  <si>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</si>
  <si>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</si>
  <si>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</si>
  <si>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</si>
  <si>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</si>
  <si>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</si>
  <si>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</si>
  <si>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</si>
  <si>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</si>
  <si>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</si>
  <si>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</si>
  <si>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</si>
  <si>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</si>
  <si>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</si>
  <si>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</si>
  <si>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</si>
  <si>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</si>
  <si>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</si>
  <si>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</si>
  <si>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</si>
  <si>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</si>
  <si>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</si>
  <si>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</si>
  <si>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</si>
  <si>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</si>
  <si>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</si>
  <si>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</si>
  <si>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</si>
  <si>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</si>
  <si>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</si>
  <si>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</si>
  <si>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</si>
  <si>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</si>
  <si>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</si>
  <si>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</si>
  <si>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</si>
  <si>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</si>
  <si>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</si>
  <si>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</si>
  <si>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</si>
  <si>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</si>
  <si>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</si>
  <si>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</si>
  <si>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</si>
  <si>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</si>
  <si>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</si>
  <si>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</si>
  <si>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</si>
  <si>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</si>
  <si>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</si>
  <si>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</si>
  <si>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</si>
  <si>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</si>
  <si>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</si>
  <si>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</si>
  <si>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</si>
  <si>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</si>
  <si>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</si>
  <si>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</si>
  <si>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</si>
  <si>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</si>
  <si>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</si>
  <si>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</si>
  <si>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</si>
  <si>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</si>
  <si>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</si>
  <si>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</si>
  <si>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</si>
  <si>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</si>
  <si>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</si>
  <si>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</si>
  <si>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</si>
  <si>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</si>
  <si>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</si>
  <si>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</si>
  <si>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</si>
  <si>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</si>
  <si>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</si>
  <si>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</si>
  <si>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</si>
  <si>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</si>
  <si>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</si>
  <si>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</si>
  <si>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</si>
  <si>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</si>
  <si>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</si>
  <si>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</si>
  <si>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</si>
  <si>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</si>
  <si>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</si>
  <si>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</si>
  <si>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</si>
  <si>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</si>
  <si>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</si>
  <si>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</si>
  <si>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</si>
  <si>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</si>
  <si>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</si>
  <si>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</si>
  <si>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</si>
  <si>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</si>
  <si>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</si>
  <si>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</si>
  <si>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</si>
  <si>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</si>
  <si>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</si>
  <si>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</si>
  <si>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</si>
  <si>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</si>
  <si>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</si>
  <si>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</si>
  <si>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</si>
  <si>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</si>
  <si>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</si>
  <si>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</si>
  <si>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</si>
  <si>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</si>
  <si>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</si>
  <si>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</si>
  <si>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</si>
  <si>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</si>
  <si>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</si>
  <si>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</si>
  <si>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</si>
  <si>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</si>
  <si>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</si>
  <si>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</si>
  <si>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</si>
  <si>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</si>
  <si>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</si>
  <si>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</si>
  <si>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</si>
  <si>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</si>
  <si>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</si>
  <si>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</si>
  <si>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</si>
  <si>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</si>
  <si>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</si>
  <si>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</si>
  <si>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</si>
  <si>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</si>
  <si>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</si>
  <si>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</si>
  <si>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</si>
  <si>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</si>
  <si>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</si>
  <si>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</si>
  <si>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</si>
  <si>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</si>
  <si>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</si>
  <si>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</si>
  <si>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</si>
  <si>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</si>
  <si>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</si>
  <si>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</si>
  <si>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</si>
  <si>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</si>
  <si>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</si>
  <si>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</si>
  <si>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</si>
  <si>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</si>
  <si>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</si>
  <si>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</si>
  <si>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</si>
  <si>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</si>
  <si>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</si>
  <si>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</si>
  <si>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</si>
  <si>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</si>
  <si>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</si>
  <si>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</si>
  <si>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</si>
  <si>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</si>
  <si>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</si>
  <si>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</si>
  <si>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</si>
  <si>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</si>
  <si>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</si>
  <si>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</si>
  <si>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</si>
  <si>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</si>
  <si>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</si>
  <si>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</si>
  <si>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</si>
  <si>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</si>
  <si>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</si>
  <si>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</si>
  <si>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</si>
  <si>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</si>
  <si>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</si>
  <si>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</si>
  <si>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</si>
  <si>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</si>
  <si>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</si>
  <si>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</si>
  <si>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</si>
  <si>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</si>
  <si>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</si>
  <si>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</si>
  <si>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</si>
  <si>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</si>
  <si>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</si>
  <si>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</si>
  <si>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</si>
  <si>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</si>
  <si>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</si>
  <si>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</si>
  <si>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</si>
  <si>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</si>
  <si>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</si>
  <si>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</si>
  <si>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</si>
  <si>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</si>
  <si>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</si>
  <si>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</si>
  <si>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</si>
  <si>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</si>
  <si>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</si>
  <si>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</si>
  <si>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</si>
  <si>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</si>
  <si>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</si>
  <si>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</si>
  <si>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</si>
  <si>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</si>
  <si>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</si>
  <si>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</si>
  <si>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</si>
  <si>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</si>
  <si>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</si>
  <si>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</si>
  <si>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</si>
  <si>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</si>
  <si>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</si>
  <si>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</si>
  <si>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</si>
  <si>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</si>
  <si>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</si>
  <si>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</si>
  <si>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</si>
  <si>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</si>
  <si>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</si>
  <si>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</si>
  <si>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</si>
  <si>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</si>
  <si>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</si>
  <si>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</si>
  <si>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</si>
  <si>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</si>
  <si>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</si>
  <si>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</si>
  <si>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</si>
  <si>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</si>
  <si>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</si>
  <si>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</si>
  <si>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</si>
  <si>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</si>
  <si>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</si>
  <si>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</si>
  <si>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</si>
  <si>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</si>
  <si>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</si>
  <si>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</si>
  <si>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</si>
  <si>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</si>
  <si>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</si>
  <si>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</si>
  <si>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</si>
  <si>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</si>
  <si>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</si>
  <si>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</si>
  <si>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</si>
  <si>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</si>
  <si>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</si>
  <si>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</si>
  <si>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</si>
  <si>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</si>
  <si>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</si>
  <si>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</si>
  <si>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</si>
  <si>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</si>
  <si>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</si>
  <si>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</si>
  <si>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</si>
  <si>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</si>
  <si>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</si>
  <si>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</si>
  <si>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</si>
  <si>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</si>
  <si>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</si>
  <si>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</si>
  <si>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</si>
  <si>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</si>
  <si>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</si>
  <si>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</si>
  <si>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</si>
  <si>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</si>
  <si>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</si>
  <si>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</si>
  <si>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</si>
  <si>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</si>
  <si>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</si>
  <si>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</si>
  <si>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</si>
  <si>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</si>
  <si>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</si>
  <si>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</si>
  <si>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</si>
  <si>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</si>
  <si>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</si>
  <si>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</si>
  <si>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</si>
  <si>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</si>
  <si>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</si>
  <si>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</si>
  <si>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</si>
  <si>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</si>
  <si>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</si>
  <si>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</si>
  <si>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</si>
  <si>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</si>
  <si>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</si>
  <si>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</si>
  <si>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</si>
  <si>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</si>
  <si>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</si>
  <si>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</si>
  <si>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</si>
  <si>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</si>
  <si>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</si>
  <si>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</si>
  <si>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</si>
  <si>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</si>
  <si>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</si>
  <si>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</si>
  <si>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</si>
  <si>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</si>
  <si>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</si>
  <si>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</si>
  <si>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</si>
  <si>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</si>
  <si>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</si>
  <si>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</si>
  <si>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</si>
  <si>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</si>
  <si>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</si>
  <si>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</si>
  <si>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</si>
  <si>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</si>
  <si>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</si>
  <si>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</si>
  <si>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</si>
  <si>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</si>
  <si>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</si>
  <si>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</si>
  <si>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</si>
  <si>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</si>
  <si>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</si>
  <si>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</si>
  <si>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</si>
  <si>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</si>
  <si>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</si>
  <si>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</si>
  <si>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</si>
  <si>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</si>
  <si>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</si>
  <si>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</si>
  <si>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</si>
  <si>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</si>
  <si>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</si>
  <si>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</si>
  <si>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</si>
  <si>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</si>
  <si>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</si>
  <si>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</si>
  <si>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</si>
  <si>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</si>
  <si>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</si>
  <si>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</si>
  <si>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</si>
  <si>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</si>
  <si>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</si>
  <si>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</si>
  <si>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</si>
  <si>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</si>
  <si>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</si>
  <si>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</si>
  <si>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</si>
  <si>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</si>
  <si>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</si>
  <si>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</si>
  <si>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</si>
  <si>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</si>
  <si>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</si>
  <si>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</si>
  <si>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</si>
  <si>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</si>
  <si>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</si>
  <si>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</si>
  <si>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</si>
  <si>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</si>
  <si>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</si>
  <si>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</si>
  <si>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</si>
  <si>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</si>
  <si>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</si>
  <si>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</si>
  <si>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</si>
  <si>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</si>
  <si>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</si>
  <si>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</si>
  <si>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</si>
  <si>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</si>
  <si>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</si>
  <si>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</si>
  <si>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</si>
  <si>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</si>
  <si>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</si>
  <si>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</si>
  <si>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</si>
  <si>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</si>
  <si>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</si>
  <si>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</si>
  <si>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</si>
  <si>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</si>
  <si>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</si>
  <si>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</si>
  <si>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</si>
  <si>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</si>
  <si>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</si>
  <si>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</si>
  <si>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</si>
  <si>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</si>
  <si>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</si>
  <si>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</si>
  <si>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</si>
  <si>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</si>
  <si>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</si>
  <si>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</si>
  <si>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</si>
  <si>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</si>
  <si>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</si>
  <si>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</si>
  <si>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</si>
  <si>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</si>
  <si>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</si>
  <si>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</si>
  <si>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</si>
  <si>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</si>
  <si>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</si>
  <si>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</si>
  <si>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</si>
  <si>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</si>
  <si>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</si>
  <si>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</si>
  <si>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</si>
  <si>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</si>
  <si>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</si>
  <si>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</si>
  <si>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</si>
  <si>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</si>
  <si>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</si>
  <si>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</si>
  <si>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</si>
  <si>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</si>
  <si>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</si>
  <si>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</si>
  <si>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</si>
  <si>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</si>
  <si>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</si>
  <si>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</si>
  <si>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</si>
  <si>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</si>
  <si>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</si>
  <si>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</si>
  <si>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</si>
  <si>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</si>
  <si>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</si>
  <si>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</si>
  <si>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</si>
  <si>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</si>
  <si>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</si>
  <si>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</si>
  <si>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</si>
  <si>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</si>
  <si>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</si>
  <si>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</si>
  <si>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</si>
  <si>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</si>
  <si>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</si>
  <si>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</si>
  <si>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</si>
  <si>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</si>
  <si>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</si>
  <si>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</si>
  <si>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</si>
  <si>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</si>
  <si>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</si>
  <si>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</si>
  <si>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</si>
  <si>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</si>
  <si>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</si>
  <si>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</si>
  <si>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</si>
  <si>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</si>
  <si>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</si>
  <si>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</si>
  <si>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</si>
  <si>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</si>
  <si>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</si>
  <si>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</si>
  <si>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</si>
  <si>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</si>
  <si>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</si>
  <si>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</si>
  <si>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</si>
  <si>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</si>
  <si>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</si>
  <si>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</si>
  <si>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</si>
  <si>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</si>
  <si>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</si>
  <si>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</si>
  <si>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</si>
  <si>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</si>
  <si>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</si>
  <si>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</si>
  <si>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</si>
  <si>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</si>
  <si>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</si>
  <si>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</si>
  <si>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</si>
  <si>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</si>
  <si>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</si>
  <si>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</si>
  <si>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</si>
  <si>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</si>
  <si>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</si>
  <si>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</si>
  <si>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</si>
  <si>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</si>
  <si>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</si>
  <si>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</si>
  <si>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</si>
  <si>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</si>
  <si>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</si>
  <si>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</si>
  <si>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</si>
  <si>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</si>
  <si>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</si>
  <si>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</si>
  <si>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</si>
  <si>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</si>
  <si>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</si>
  <si>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</si>
  <si>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</si>
  <si>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</si>
  <si>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</si>
  <si>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</si>
  <si>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</si>
  <si>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</si>
  <si>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</si>
  <si>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</si>
  <si>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</si>
  <si>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</si>
  <si>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</si>
  <si>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</si>
  <si>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</si>
  <si>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</si>
  <si>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</si>
  <si>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</si>
  <si>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</si>
  <si>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</si>
  <si>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</si>
  <si>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</si>
  <si>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</si>
  <si>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</si>
  <si>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</si>
  <si>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</si>
  <si>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</si>
  <si>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</si>
  <si>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</si>
  <si>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</si>
  <si>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</si>
  <si>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</si>
  <si>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</si>
  <si>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</si>
  <si>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</si>
  <si>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</si>
  <si>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</si>
  <si>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</si>
  <si>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</si>
  <si>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</si>
  <si>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</si>
  <si>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</si>
  <si>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</si>
  <si>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</si>
  <si>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</si>
  <si>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</si>
  <si>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</si>
  <si>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</si>
  <si>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</si>
  <si>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</si>
  <si>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</si>
  <si>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</si>
  <si>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</si>
  <si>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</si>
  <si>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</si>
  <si>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</si>
  <si>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</si>
  <si>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</si>
  <si>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</si>
  <si>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</si>
  <si>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</si>
  <si>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</si>
  <si>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</si>
  <si>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</si>
  <si>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</si>
  <si>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</si>
  <si>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</si>
  <si>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</si>
  <si>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</si>
  <si>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</si>
  <si>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</si>
  <si>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</si>
  <si>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</si>
  <si>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</si>
  <si>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</si>
  <si>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</si>
  <si>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</si>
  <si>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</si>
  <si>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</si>
  <si>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</si>
  <si>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</si>
  <si>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</si>
  <si>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</si>
  <si>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</si>
  <si>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</si>
  <si>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</si>
  <si>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</si>
  <si>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</si>
  <si>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</si>
  <si>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</si>
  <si>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</si>
  <si>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</si>
  <si>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</si>
  <si>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</si>
  <si>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</si>
  <si>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</si>
  <si>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</si>
  <si>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</si>
  <si>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</si>
  <si>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</si>
  <si>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</si>
  <si>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</si>
  <si>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</si>
  <si>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</si>
  <si>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</si>
  <si>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</si>
  <si>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</si>
  <si>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</si>
  <si>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</si>
  <si>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</si>
  <si>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</si>
  <si>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</si>
  <si>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</si>
  <si>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</si>
  <si>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</si>
  <si>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</si>
  <si>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</si>
  <si>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</si>
  <si>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</si>
  <si>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</si>
  <si>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</si>
  <si>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</si>
  <si>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</si>
  <si>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</si>
  <si>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</si>
  <si>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</si>
  <si>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</si>
  <si>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</si>
  <si>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</si>
  <si>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</si>
  <si>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</si>
  <si>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</si>
  <si>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</si>
  <si>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</si>
  <si>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</si>
  <si>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</si>
  <si>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</si>
  <si>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</si>
  <si>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</si>
  <si>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</si>
  <si>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</si>
  <si>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</si>
  <si>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</si>
  <si>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</si>
  <si>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</si>
  <si>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</si>
  <si>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</si>
  <si>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</si>
  <si>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</si>
  <si>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</si>
  <si>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</si>
  <si>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</si>
  <si>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</si>
  <si>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</si>
  <si>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</si>
  <si>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</si>
  <si>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</si>
  <si>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</si>
  <si>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</si>
  <si>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</si>
  <si>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</si>
  <si>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</si>
  <si>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</si>
  <si>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</si>
  <si>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</si>
  <si>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</si>
  <si>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</si>
  <si>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</si>
  <si>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</si>
  <si>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</si>
  <si>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</si>
  <si>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</si>
  <si>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</si>
  <si>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</si>
  <si>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</si>
  <si>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</si>
  <si>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</si>
  <si>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</si>
  <si>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</si>
  <si>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</si>
  <si>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</si>
  <si>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</si>
  <si>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</si>
  <si>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</si>
  <si>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</si>
  <si>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</si>
  <si>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</si>
  <si>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</si>
  <si>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</si>
  <si>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</si>
  <si>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</si>
  <si>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</si>
  <si>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</si>
  <si>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</si>
  <si>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</si>
  <si>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</si>
  <si>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</si>
  <si>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</si>
  <si>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</si>
  <si>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</si>
  <si>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</si>
  <si>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</si>
  <si>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</si>
  <si>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</si>
  <si>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</si>
  <si>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</si>
  <si>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</si>
  <si>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</si>
  <si>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</si>
  <si>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</si>
  <si>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</si>
  <si>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</si>
  <si>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</si>
  <si>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</si>
  <si>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</si>
  <si>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</si>
  <si>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</si>
  <si>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</si>
  <si>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</si>
  <si>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</si>
  <si>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</si>
  <si>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</si>
  <si>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</si>
  <si>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</si>
  <si>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</si>
  <si>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</si>
  <si>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</si>
  <si>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</si>
  <si>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</si>
  <si>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</si>
  <si>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</si>
  <si>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</si>
  <si>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</si>
  <si>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</si>
  <si>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</si>
  <si>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</si>
  <si>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</si>
  <si>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</si>
  <si>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</si>
  <si>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</si>
  <si>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</si>
  <si>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</si>
  <si>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</si>
  <si>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</si>
  <si>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</si>
  <si>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</si>
  <si>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</si>
  <si>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</si>
  <si>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</si>
  <si>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</si>
  <si>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</si>
  <si>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</si>
  <si>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</si>
  <si>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</si>
  <si>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</si>
  <si>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</si>
  <si>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</si>
  <si>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</si>
  <si>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</si>
  <si>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</si>
  <si>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</si>
  <si>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</si>
  <si>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</si>
  <si>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</si>
  <si>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</si>
  <si>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</si>
  <si>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</si>
  <si>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</si>
  <si>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</si>
  <si>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</si>
  <si>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</si>
  <si>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</si>
  <si>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</si>
  <si>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</si>
  <si>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</si>
  <si>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</si>
  <si>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</si>
  <si>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</si>
  <si>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</si>
  <si>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</si>
  <si>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</si>
  <si>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</si>
  <si>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</si>
  <si>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</si>
  <si>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</si>
  <si>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</si>
  <si>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</si>
  <si>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</si>
  <si>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</si>
  <si>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</si>
  <si>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</si>
  <si>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</si>
  <si>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</si>
  <si>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</si>
  <si>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</si>
  <si>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</si>
  <si>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</si>
  <si>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</si>
  <si>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</si>
  <si>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</si>
  <si>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</si>
  <si>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</si>
  <si>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</si>
  <si>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</si>
  <si>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</si>
  <si>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</si>
  <si>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</si>
  <si>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</si>
  <si>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</si>
  <si>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</si>
  <si>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</si>
  <si>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</si>
  <si>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</si>
  <si>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</si>
  <si>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</si>
  <si>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</si>
  <si>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</si>
  <si>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</si>
  <si>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</si>
  <si>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</si>
  <si>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</si>
  <si>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</si>
  <si>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</si>
  <si>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</si>
  <si>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</si>
  <si>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</si>
  <si>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</si>
  <si>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</si>
  <si>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</si>
  <si>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</si>
  <si>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</si>
  <si>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</si>
  <si>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</si>
  <si>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</si>
  <si>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</si>
  <si>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</si>
  <si>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</si>
  <si>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</si>
  <si>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</si>
  <si>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</si>
  <si>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</si>
  <si>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</si>
  <si>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</si>
  <si>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</si>
  <si>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</si>
  <si>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</si>
  <si>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</si>
  <si>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</si>
  <si>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</si>
  <si>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</si>
  <si>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</si>
  <si>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</si>
  <si>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</si>
  <si>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</si>
  <si>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</si>
  <si>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</si>
  <si>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</si>
  <si>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</si>
  <si>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</si>
  <si>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</si>
  <si>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</si>
  <si>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</si>
  <si>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</si>
  <si>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</si>
  <si>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</si>
  <si>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</si>
  <si>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</si>
  <si>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</si>
  <si>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</si>
  <si>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</si>
  <si>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</si>
  <si>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</si>
  <si>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</si>
  <si>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</si>
  <si>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</si>
  <si>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</si>
  <si>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</si>
  <si>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</si>
  <si>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</si>
  <si>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</si>
  <si>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</si>
  <si>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</si>
  <si>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</si>
  <si>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</si>
  <si>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</si>
  <si>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</si>
  <si>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</si>
  <si>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</si>
  <si>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</si>
  <si>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</si>
  <si>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</si>
  <si>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</si>
  <si>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</si>
  <si>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</si>
  <si>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</si>
  <si>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</si>
  <si>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</si>
  <si>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</si>
  <si>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</si>
  <si>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</si>
  <si>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</si>
  <si>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</si>
  <si>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</si>
  <si>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</si>
  <si>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</si>
  <si>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</si>
  <si>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</si>
  <si>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</si>
  <si>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</si>
  <si>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</si>
  <si>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</si>
  <si>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</si>
  <si>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</si>
  <si>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</si>
  <si>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</si>
  <si>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</si>
  <si>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</si>
  <si>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</si>
  <si>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</si>
  <si>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</si>
  <si>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</si>
  <si>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</si>
  <si>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</si>
  <si>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</si>
  <si>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</si>
  <si>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</si>
  <si>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</si>
  <si>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</si>
  <si>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</si>
  <si>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</si>
  <si>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</si>
  <si>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</si>
  <si>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</si>
  <si>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</si>
  <si>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</si>
  <si>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</si>
  <si>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</si>
  <si>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</si>
  <si>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</si>
  <si>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</si>
  <si>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</si>
  <si>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</si>
  <si>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</si>
  <si>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</si>
  <si>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</si>
  <si>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</si>
  <si>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</si>
  <si>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</si>
  <si>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</si>
  <si>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</si>
  <si>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</si>
  <si>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</si>
  <si>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</si>
  <si>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</si>
  <si>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</si>
  <si>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</si>
  <si>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</si>
  <si>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</si>
  <si>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</si>
  <si>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</si>
  <si>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</si>
  <si>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</si>
  <si>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</si>
  <si>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</si>
  <si>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</si>
  <si>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</si>
  <si>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</si>
  <si>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</si>
  <si>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</si>
  <si>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</si>
  <si>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</si>
  <si>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</si>
  <si>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</si>
  <si>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</si>
  <si>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</si>
  <si>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</si>
  <si>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</si>
  <si>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</si>
  <si>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</si>
  <si>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</si>
  <si>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</si>
  <si>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</si>
  <si>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</si>
  <si>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</si>
  <si>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</si>
  <si>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</si>
  <si>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</si>
  <si>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</si>
  <si>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</si>
  <si>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</si>
  <si>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</si>
  <si>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</si>
  <si>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</si>
  <si>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</si>
  <si>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</si>
  <si>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</si>
  <si>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</si>
  <si>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</si>
  <si>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</si>
  <si>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</si>
  <si>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</si>
  <si>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</si>
  <si>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</si>
  <si>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</si>
  <si>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</si>
  <si>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</si>
  <si>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</si>
  <si>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</si>
  <si>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</si>
  <si>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</si>
  <si>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</si>
  <si>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</si>
  <si>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</si>
  <si>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</si>
  <si>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</si>
  <si>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</si>
  <si>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</si>
  <si>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</si>
  <si>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</si>
  <si>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</si>
  <si>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</si>
  <si>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</si>
  <si>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</si>
  <si>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</si>
  <si>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TEX</t>
  </si>
  <si>
    <t>Cleyton</t>
  </si>
  <si>
    <t>Descarga de pedra do km 695 ao km 697</t>
  </si>
  <si>
    <t>Execução de solda VIA2</t>
  </si>
  <si>
    <t>TAPNORTE</t>
  </si>
  <si>
    <t>Substituição de jacaré AMV TAP NORTE</t>
  </si>
  <si>
    <t>PUR-PPP</t>
  </si>
  <si>
    <t>PURPPP</t>
  </si>
  <si>
    <t>Deslocamento de PUR a PPP</t>
  </si>
  <si>
    <t>Robison</t>
  </si>
  <si>
    <t>Regulagem do AMV SUL PPO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</si>
  <si>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</si>
  <si>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</si>
  <si>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</si>
  <si>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</si>
  <si>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</si>
  <si>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</si>
  <si>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</si>
  <si>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</si>
  <si>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11.300</t>
  </si>
  <si>
    <t>FR PORTO</t>
  </si>
  <si>
    <t>5.900</t>
  </si>
  <si>
    <t>FR ZTP</t>
  </si>
  <si>
    <t>3.300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</si>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</sst>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0" t="s">
        <v>821</v>
      </c>
      <c r="E76" s="331" t="s">
        <v>636</v>
      </c>
      <c r="F76" s="331" t="s">
        <v>608</v>
      </c>
      <c r="G76" s="331" t="s">
        <v>618</v>
      </c>
      <c r="H76" s="331"/>
      <c r="I76" s="331">
        <v>1</v>
      </c>
      <c r="J76" s="336">
        <v>1</v>
      </c>
      <c r="K76" s="337" t="s">
        <v>618</v>
      </c>
    </row>
    <row r="77" spans="1:11">
      <c r="A77" s="208" t="s">
        <v>822</v>
      </c>
      <c r="D77" s="332" t="s">
        <v>823</v>
      </c>
      <c r="E77" s="333" t="s">
        <v>607</v>
      </c>
      <c r="F77" s="334" t="s">
        <v>608</v>
      </c>
      <c r="G77" s="334" t="s">
        <v>618</v>
      </c>
      <c r="H77" s="335" t="s">
        <v>823</v>
      </c>
      <c r="I77" s="335">
        <v>1</v>
      </c>
      <c r="J77" s="336">
        <v>1</v>
      </c>
      <c r="K77" s="288" t="s">
        <v>618</v>
      </c>
    </row>
    <row r="78" spans="1:11">
      <c r="A78" s="208" t="s">
        <v>824</v>
      </c>
      <c r="D78" s="332" t="s">
        <v>825</v>
      </c>
      <c r="E78" s="333" t="s">
        <v>607</v>
      </c>
      <c r="F78" s="335" t="s">
        <v>608</v>
      </c>
      <c r="G78" s="335" t="s">
        <v>618</v>
      </c>
      <c r="H78" s="335" t="s">
        <v>826</v>
      </c>
      <c r="I78" s="335">
        <v>1</v>
      </c>
      <c r="J78" s="336">
        <v>1</v>
      </c>
      <c r="K78" s="337" t="s">
        <v>618</v>
      </c>
    </row>
    <row r="79" spans="1:11">
      <c r="A79" s="208" t="s">
        <v>827</v>
      </c>
      <c r="D79" s="338" t="s">
        <v>828</v>
      </c>
      <c r="E79" s="339" t="s">
        <v>607</v>
      </c>
      <c r="F79" s="339" t="s">
        <v>608</v>
      </c>
      <c r="G79" s="340" t="s">
        <v>618</v>
      </c>
      <c r="H79" s="340" t="s">
        <v>829</v>
      </c>
      <c r="I79" s="340">
        <v>0</v>
      </c>
      <c r="J79" s="341">
        <v>0</v>
      </c>
      <c r="K79" s="342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S369" activePane="bottomRight" state="frozen"/>
      <selection pane="bottomRight" activeCell="X373" sqref="X3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4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61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1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0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1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0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1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0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1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0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2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0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1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0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1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0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2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0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1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0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1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0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1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0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1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0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1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0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1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0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1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0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1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0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1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0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1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0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1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0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1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0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1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0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1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0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1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0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1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0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1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0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1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0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1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0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1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0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1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0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1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0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1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0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1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0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1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0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1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0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1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2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9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0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7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1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0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2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0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1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0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1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1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0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1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0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1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0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1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0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1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1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0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1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0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1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0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1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0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1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0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1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0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2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0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1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0">
        <f>IF(D55="","*",IFERROR(IF(ISODD(COUNT(AS55:AX55)),"ERRO",SUM((AT55-AS55),(AV55-AU55),(AX55-AW55))),"ERRO"))</f>
        <v>0.2902777777777778</v>
      </c>
      <c r="AZ55" s="13"/>
      <c r="BA55" s="344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1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8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0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1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0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1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8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0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1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0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1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0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1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0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1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0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2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0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1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0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3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1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0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1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0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1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0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2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0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1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0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1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0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1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0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1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0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1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0">
        <f>IF(D73="","*",IFERROR(IF(ISODD(COUNT(AS73:AX73)),"ERRO",SUM((AT73-AS73),(AV73-AU73),(AX73-AW73))),"ERRO"))</f>
        <v>0.25</v>
      </c>
      <c r="AZ73" s="13"/>
      <c r="BA73" s="345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1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0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1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0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1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0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2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0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1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0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1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8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0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1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0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1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0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1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0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1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0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1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0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1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0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1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0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1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0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1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0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1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0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1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0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1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0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1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0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2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0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1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0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1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0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7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1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0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1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0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1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0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1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0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1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0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1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0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1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0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2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0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1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0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1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0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3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1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0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1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0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1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1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0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1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0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1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0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1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0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1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0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1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0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1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0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1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0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1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0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1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0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1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0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1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0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1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0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1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0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1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0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1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0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1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0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1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0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1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0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1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0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1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0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1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1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0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1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0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1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0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1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0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1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0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1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1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0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1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0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1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0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1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0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1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8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0">
        <f>IF(D138="","*",IFERROR(IF(ISODD(COUNT(AS138:AX138)),"ERRO",SUM((AT138-AS138),(AV138-AU138),(AX138-AW138))),"ERRO"))</f>
        <v>0.25</v>
      </c>
      <c r="AZ138" s="13"/>
      <c r="BA138" s="345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1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0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1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0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1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8">
        <v>0.66666666666666663</v>
      </c>
      <c r="P141" s="328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0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1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0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1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0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1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0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1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0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1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0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1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0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1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0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1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0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1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0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2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0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1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0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1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0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1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0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1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0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1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0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1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0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1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0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1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1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0">
        <f>IF(D159="","*",IFERROR(IF(ISODD(COUNT(AS159:AX159)),"ERRO",SUM((AT159-AS159),(AV159-AU159),(AX159-AW159))),"ERRO"))</f>
        <v>0.27083333333333337</v>
      </c>
      <c r="AZ159" s="13"/>
      <c r="BA159" s="344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1">
        <v>230</v>
      </c>
      <c r="F160" s="167"/>
      <c r="G160" s="9" t="str">
        <f>IF(D160="","*",VLOOKUP(F160,BS_ATIVIDADE[#All],3,FALSE))</f>
        <v>*</v>
      </c>
      <c r="H160" s="168"/>
      <c r="I160" s="168"/>
      <c r="J160" s="346"/>
      <c r="K160" s="346"/>
      <c r="L160" s="347"/>
      <c r="M160" s="348"/>
      <c r="N160" s="348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0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1">
        <v>231</v>
      </c>
      <c r="F161" s="167"/>
      <c r="G161" s="9" t="str">
        <f>IF(D161="","*",VLOOKUP(F161,BS_ATIVIDADE[#All],3,FALSE))</f>
        <v>*</v>
      </c>
      <c r="H161" s="168"/>
      <c r="I161" s="168"/>
      <c r="J161" s="346"/>
      <c r="K161" s="346"/>
      <c r="L161" s="347"/>
      <c r="M161" s="348"/>
      <c r="N161" s="348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0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1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0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2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0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1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0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1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0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>
      <c r="A166" s="50" t="str">
        <f t="shared" si="31"/>
        <v/>
      </c>
      <c r="B166" s="166"/>
      <c r="C166" s="8"/>
      <c r="D166" s="51"/>
      <c r="E166" s="311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0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1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0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1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0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1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0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1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0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2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0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1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0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1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0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1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0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1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0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1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0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1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0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1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0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1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0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1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1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0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7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1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0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1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0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1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0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1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0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1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0">
        <f>IF(D185="","*",IFERROR(IF(ISODD(COUNT(AS185:AX185)),"ERRO",SUM((AT185-AS185),(AV185-AU185),(AX185-AW185))),"ERRO"))</f>
        <v>0.25</v>
      </c>
      <c r="AZ185" s="13"/>
      <c r="BA185" s="344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1">
        <v>265</v>
      </c>
      <c r="F186" s="167" t="s">
        <v>623</v>
      </c>
      <c r="G186" s="9" t="str">
        <f>IF(D186="","*",VLOOKUP(F186,BS_ATIVIDADE[#All],3,FALSE))</f>
        <v>OUTROS</v>
      </c>
      <c r="H186" s="328" t="s">
        <v>1533</v>
      </c>
      <c r="I186" s="328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0">
        <f>IF(D186="","*",IFERROR(IF(ISODD(COUNT(AS186:AX186)),"ERRO",SUM((AT186-AS186),(AV186-AU186),(AX186-AW186))),"ERRO"))</f>
        <v>4.1666666666666664E-2</v>
      </c>
      <c r="AZ186" s="13"/>
      <c r="BA186" s="344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2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8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0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1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0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1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0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1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0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1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0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1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0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1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0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1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0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1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0">
        <f>IF(D195="","*",IFERROR(IF(ISODD(COUNT(AS195:AX195)),"ERRO",SUM((AT195-AS195),(AV195-AU195),(AX195-AW195))),"ERRO"))</f>
        <v>0.14166666666666672</v>
      </c>
      <c r="AZ195" s="13"/>
      <c r="BA195" s="350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1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0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1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0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1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0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1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0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1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1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0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1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0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1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0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>
      <c r="A203" s="50" t="str">
        <f t="shared" si="40"/>
        <v>E48</v>
      </c>
      <c r="B203" s="349"/>
      <c r="C203" s="8" t="str">
        <f>IF(BS_CONTROLE[[#This Row],[DATA]]="","",WEEKNUM(BS_CONTROLE[[#This Row],[DATA]]))</f>
        <v/>
      </c>
      <c r="D203" s="51" t="s">
        <v>1509</v>
      </c>
      <c r="E203" s="312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0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1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0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1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0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1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0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1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8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2">
        <v>0.78680555555555554</v>
      </c>
      <c r="AU207" s="38"/>
      <c r="AV207" s="38"/>
      <c r="AW207" s="38"/>
      <c r="AX207" s="38"/>
      <c r="AY207" s="310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1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0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1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0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>
      <c r="A210" s="50" t="str">
        <f t="shared" si="44"/>
        <v>E46</v>
      </c>
      <c r="B210" s="349"/>
      <c r="C210" s="8" t="str">
        <f>IF(BS_CONTROLE[[#This Row],[DATA]]="","",WEEKNUM(BS_CONTROLE[[#This Row],[DATA]]))</f>
        <v/>
      </c>
      <c r="D210" s="51" t="s">
        <v>757</v>
      </c>
      <c r="E210" s="311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0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1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0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1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0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1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8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1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0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1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0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2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0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1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0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1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0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1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0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1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0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1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0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1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0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1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0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1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0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1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0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>
      <c r="A225" s="50" t="str">
        <f t="shared" si="44"/>
        <v>E4846037</v>
      </c>
      <c r="B225" s="351">
        <v>46037</v>
      </c>
      <c r="C225" s="8">
        <f>IF(BS_CONTROLE[[#This Row],[DATA]]="","",WEEKNUM(BS_CONTROLE[[#This Row],[DATA]]))</f>
        <v>3</v>
      </c>
      <c r="D225" s="51" t="s">
        <v>1509</v>
      </c>
      <c r="E225" s="311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0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1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0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1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0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1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0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1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0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2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0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1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0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1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1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0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1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0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1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0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1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0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1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0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1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0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1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0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1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0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1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0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1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0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2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0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1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0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1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0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1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0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1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0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1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0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1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1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0">
        <f>IF(D248="","*",IFERROR(IF(ISODD(COUNT(AS248:AX248)),"ERRO",SUM((AT248-AS248),(AV248-AU248),(AX248-AW248))),"ERRO"))</f>
        <v>4.1666666666666671E-2</v>
      </c>
      <c r="AZ248" s="13"/>
      <c r="BA248" s="344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1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0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1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0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1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0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1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0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1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0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2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0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1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0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1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0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1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0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1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0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1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0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1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0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1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0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1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0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1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0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1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0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1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3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0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2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0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1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0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1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0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1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0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1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0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1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0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1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3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0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1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0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>
      <c r="A274" s="50" t="str">
        <f t="shared" si="49"/>
        <v>W70</v>
      </c>
      <c r="B274" s="349"/>
      <c r="C274" s="8" t="str">
        <f>IF(BS_CONTROLE[[#This Row],[DATA]]="","",WEEKNUM(BS_CONTROLE[[#This Row],[DATA]]))</f>
        <v/>
      </c>
      <c r="D274" s="51" t="s">
        <v>847</v>
      </c>
      <c r="E274" s="311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0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2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0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1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0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1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0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1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0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1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0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1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0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1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6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3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0">
        <f>IF(D281="","*",IFERROR(IF(ISODD(COUNT(AS281:AX281)),"ERRO",SUM((AT281-AS281),(AV281-AU281),(AX281-AW281))),"ERRO"))</f>
        <v>0.24999999999999994</v>
      </c>
      <c r="AZ281" s="13"/>
      <c r="BA281" s="344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1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0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1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0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1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0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1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0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1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0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2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1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0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1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0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1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0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1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0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1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0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1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0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1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0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>
      <c r="A294" s="50" t="str">
        <f t="shared" si="49"/>
        <v>V66</v>
      </c>
      <c r="B294" s="349"/>
      <c r="C294" s="8" t="str">
        <f>IF(BS_CONTROLE[[#This Row],[DATA]]="","",WEEKNUM(BS_CONTROLE[[#This Row],[DATA]]))</f>
        <v/>
      </c>
      <c r="D294" s="51" t="s">
        <v>788</v>
      </c>
      <c r="E294" s="311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0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1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0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1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0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1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0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1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0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2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0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1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0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2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1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0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1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0">
        <f>IF(D302="","*",IFERROR(IF(ISODD(COUNT(AS302:AX302)),"ERRO",SUM((AT302-AS302),(AV302-AU302),(AX302-AW302))),"ERRO"))</f>
        <v>0.25</v>
      </c>
      <c r="AZ302" s="13"/>
      <c r="BA302" s="345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1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0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1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0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7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1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0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1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0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1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0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1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0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1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0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1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0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1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0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2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0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1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0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1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0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1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0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1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0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1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0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1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0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1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0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1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0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1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0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1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0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1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0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2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0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1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0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1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0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1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0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1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0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1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0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1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0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1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0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1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0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1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0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1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0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1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0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2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0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1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0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1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0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1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0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1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0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1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10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1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0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1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0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1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10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1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9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0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1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9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10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7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11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9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0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7" t="s">
        <v>1754</v>
      </c>
      <c r="BK347" s="327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7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2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9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10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7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1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9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0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1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9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0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1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9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10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7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1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9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0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1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9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0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1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9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0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7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1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9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0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1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9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0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11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9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0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1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9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0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2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9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0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11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9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10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7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11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9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0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>
      <c r="A362" s="162" t="str">
        <f t="shared" si="64"/>
        <v/>
      </c>
      <c r="B362" s="163"/>
      <c r="C362" s="8"/>
      <c r="D362" s="51"/>
      <c r="E362" s="311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9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0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11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9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10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7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1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9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10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7" t="s">
        <v>1768</v>
      </c>
      <c r="BK364" s="327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7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>
      <c r="A365" s="162" t="str">
        <f t="shared" si="64"/>
        <v/>
      </c>
      <c r="B365" s="163"/>
      <c r="C365" s="8"/>
      <c r="D365" s="51"/>
      <c r="E365" s="311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9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0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1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9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10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7" t="s">
        <v>1770</v>
      </c>
      <c r="BK366" s="327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1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9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10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7" t="s">
        <v>1771</v>
      </c>
      <c r="BK367" s="327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>
      <c r="A368" s="162" t="str">
        <f t="shared" si="64"/>
        <v>E1446044</v>
      </c>
      <c r="B368" s="163">
        <v>46044</v>
      </c>
      <c r="C368" s="8"/>
      <c r="D368" s="51" t="s">
        <v>748</v>
      </c>
      <c r="E368" s="311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9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10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7" t="s">
        <v>1773</v>
      </c>
      <c r="BK368" s="327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1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9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0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7" t="s">
        <v>1776</v>
      </c>
      <c r="BK369" s="327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7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11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9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0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11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9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0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2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9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0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>
      <c r="A373" s="162" t="str">
        <f t="shared" si="64"/>
        <v>V86</v>
      </c>
      <c r="B373" s="163"/>
      <c r="C373" s="8" t="str">
        <f>IF(BS_CONTROLE[[#This Row],[DATA]]="","",WEEKNUM(BS_CONTROLE[[#This Row],[DATA]]))</f>
        <v/>
      </c>
      <c r="D373" s="51" t="s">
        <v>813</v>
      </c>
      <c r="E373" s="311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/>
      <c r="Q373" s="83"/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9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/>
      <c r="AS373" s="237"/>
      <c r="AT373" s="237"/>
      <c r="AU373" s="237"/>
      <c r="AV373" s="237"/>
      <c r="AW373" s="237"/>
      <c r="AX373" s="38"/>
      <c r="AY373" s="310">
        <f>IF(D373="","*",IFERROR(IF(ISODD(COUNT(AS373:AX373)),"ERRO",SUM((AT373-AS373),(AV373-AU373),(AX373-AW373))),"ERRO"))</f>
        <v>0</v>
      </c>
      <c r="AZ373" s="13"/>
      <c r="BA373" s="71"/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/>
      <c r="BI373" s="16"/>
      <c r="BJ373" s="301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11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1777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1778</v>
      </c>
      <c r="W374" s="329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/>
      <c r="AS374" s="237"/>
      <c r="AT374" s="237"/>
      <c r="AU374" s="237"/>
      <c r="AV374" s="237"/>
      <c r="AW374" s="237"/>
      <c r="AX374" s="38"/>
      <c r="AY374" s="310">
        <f>IF(D374="","*",IFERROR(IF(ISODD(COUNT(AS374:AX374)),"ERRO",SUM((AT374-AS374),(AV374-AU374),(AX374-AW374))),"ERRO"))</f>
        <v>0</v>
      </c>
      <c r="AZ374" s="13"/>
      <c r="BA374" s="71"/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/>
      <c r="BI374" s="16"/>
      <c r="BJ374" s="301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/>
      </c>
    </row>
    <row r="375" spans="1:72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11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9" t="s">
        <v>1779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tr">
        <f>IF(BS_CONTROLE[[#This Row],[Atividade]]=0, "-", BS_CONTROLE[[#This Row],[Atividade]])</f>
        <v>PDM - PEDRA - DESCARGA</v>
      </c>
      <c r="AJ375" s="9" t="str">
        <f>IF(D375="","*",VLOOKUP(AI375,BS_ATIVIDADE[#Data],3,FALSE))</f>
        <v>PEDRA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/>
      <c r="AS375" s="237"/>
      <c r="AT375" s="237"/>
      <c r="AU375" s="237"/>
      <c r="AV375" s="237"/>
      <c r="AW375" s="237"/>
      <c r="AX375" s="38"/>
      <c r="AY375" s="310">
        <f>IF(D375="","*",IFERROR(IF(ISODD(COUNT(AS375:AX375)),"ERRO",SUM((AT375-AS375),(AV375-AU375),(AX375-AW375))),"ERRO"))</f>
        <v>0</v>
      </c>
      <c r="AZ375" s="13"/>
      <c r="BA375" s="71"/>
      <c r="BB375" s="10" t="str">
        <f>IFERROR(_xlfn.XLOOKUP(AI375, BS_ATIVIDADE[ATIVIDADE],BS_ATIVIDADE[UNIDADE] ), "*")</f>
        <v>VAGÕES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/>
      <c r="BI375" s="16"/>
      <c r="BJ375" s="301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20" t="str">
        <f>IF(BN375="","",SUBSTITUTE(BM375," ","")&amp;SUBSTITUTE(BN375," ",""))</f>
        <v/>
      </c>
    </row>
    <row r="376" spans="1:72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11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9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0">
        <f>IF(D376="","*",IFERROR(IF(ISODD(COUNT(AS376:AX376)),"ERRO",SUM((AT376-AS376),(AV376-AU376),(AX376-AW376))),"ERRO"))</f>
        <v>0</v>
      </c>
      <c r="AZ376" s="13"/>
      <c r="BA376" s="71"/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/>
      <c r="BI376" s="16"/>
      <c r="BJ376" s="301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/>
      </c>
    </row>
    <row r="377" spans="1:72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11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9" t="s">
        <v>1780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0">
        <f>IF(D377="","*",IFERROR(IF(ISODD(COUNT(AS377:AX377)),"ERRO",SUM((AT377-AS377),(AV377-AU377),(AX377-AW377))),"ERRO"))</f>
        <v>0</v>
      </c>
      <c r="AZ377" s="13"/>
      <c r="BA377" s="71"/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/>
      <c r="BI377" s="16"/>
      <c r="BJ377" s="301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20" t="str">
        <f>IF(BN377="","",SUBSTITUTE(BM377," ","")&amp;SUBSTITUTE(BN377," ",""))</f>
        <v/>
      </c>
    </row>
    <row r="378" spans="1:72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11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9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0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11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9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0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11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500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9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/>
      <c r="AS380" s="237"/>
      <c r="AT380" s="237"/>
      <c r="AU380" s="237"/>
      <c r="AV380" s="237"/>
      <c r="AW380" s="237"/>
      <c r="AX380" s="38"/>
      <c r="AY380" s="310">
        <f>IF(D380="","*",IFERROR(IF(ISODD(COUNT(AS380:AX380)),"ERRO",SUM((AT380-AS380),(AV380-AU380),(AX380-AW380))),"ERRO"))</f>
        <v>0</v>
      </c>
      <c r="AZ380" s="13"/>
      <c r="BA380" s="71"/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/>
      <c r="BI380" s="16"/>
      <c r="BJ380" s="301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20" t="str">
        <f>IF(BN380="","",SUBSTITUTE(BM380," ","")&amp;SUBSTITUTE(BN380," ",""))</f>
        <v/>
      </c>
    </row>
    <row r="381" spans="1:72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11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9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0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11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9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0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11">
        <v>484</v>
      </c>
      <c r="F383" s="167" t="s">
        <v>766</v>
      </c>
      <c r="G383" s="9" t="str">
        <f>IF(D383="","*",VLOOKUP(F383,BS_ATIVIDADE[#All],3,FALSE))</f>
        <v>AMV</v>
      </c>
      <c r="H383" s="142" t="s">
        <v>1781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1781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9" t="s">
        <v>1782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0">
        <f>IF(D383="","*",IFERROR(IF(ISODD(COUNT(AS383:AX383)),"ERRO",SUM((AT383-AS383),(AV383-AU383),(AX383-AW383))),"ERRO"))</f>
        <v>0</v>
      </c>
      <c r="AZ383" s="13"/>
      <c r="BA383" s="71"/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/>
      <c r="BI383" s="16"/>
      <c r="BJ383" s="301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Produção e Intervalo</v>
      </c>
      <c r="BR383" s="18">
        <f>IF(OR(B383="",F383=""),"*",AY383/P383)</f>
        <v>0</v>
      </c>
      <c r="BS383" s="18">
        <f>IF(OR(B383="",F383=""),"*",BA383/Q383)</f>
        <v>0</v>
      </c>
      <c r="BT383" s="220" t="str">
        <f>IF(BN383="","",SUBSTITUTE(BM383," ","")&amp;SUBSTITUTE(BN383," ",""))</f>
        <v/>
      </c>
    </row>
    <row r="384" spans="1:72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2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1783</v>
      </c>
      <c r="N384" s="199" t="s">
        <v>1784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9" t="s">
        <v>1785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/>
      <c r="AS384" s="237"/>
      <c r="AT384" s="237"/>
      <c r="AU384" s="237"/>
      <c r="AV384" s="237"/>
      <c r="AW384" s="237"/>
      <c r="AX384" s="38"/>
      <c r="AY384" s="310">
        <f>IF(D384="","*",IFERROR(IF(ISODD(COUNT(AS384:AX384)),"ERRO",SUM((AT384-AS384),(AV384-AU384),(AX384-AW384))),"ERRO"))</f>
        <v>0</v>
      </c>
      <c r="AZ384" s="13"/>
      <c r="BA384" s="71"/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/>
      <c r="BI384" s="16"/>
      <c r="BJ384" s="301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20" t="str">
        <f>IF(BN384="","",SUBSTITUTE(BM384," ","")&amp;SUBSTITUTE(BN384," ",""))</f>
        <v/>
      </c>
    </row>
    <row r="385" spans="1:72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11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0.20833333333333334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1786</v>
      </c>
      <c r="W385" s="329" t="s">
        <v>1787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0">
        <f>IF(D385="","*",IFERROR(IF(ISODD(COUNT(AS385:AX385)),"ERRO",SUM((AT385-AS385),(AV385-AU385),(AX385-AW385))),"ERRO"))</f>
        <v>0</v>
      </c>
      <c r="AZ385" s="13"/>
      <c r="BA385" s="71"/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/>
      <c r="BI385" s="16"/>
      <c r="BJ385" s="301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20" t="str">
        <f>IF(BN385="","",SUBSTITUTE(BM385," ","")&amp;SUBSTITUTE(BN385," ",""))</f>
        <v/>
      </c>
    </row>
    <row r="386" spans="1:72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11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9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0">
        <f>IF(D386="","*",IFERROR(IF(ISODD(COUNT(AS386:AX386)),"ERRO",SUM((AT386-AS386),(AV386-AU386),(AX386-AW386))),"ERRO"))</f>
        <v>0</v>
      </c>
      <c r="AZ386" s="13"/>
      <c r="BA386" s="71"/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/>
      <c r="BI386" s="16"/>
      <c r="BJ386" s="301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/>
      </c>
    </row>
    <row r="387" spans="1:72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11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9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0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11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9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0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11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9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0">
        <f>IF(D389="","*",IFERROR(IF(ISODD(COUNT(AS389:AX389)),"ERRO",SUM((AT389-AS389),(AV389-AU389),(AX389-AW389))),"ERRO"))</f>
        <v>0</v>
      </c>
      <c r="AZ389" s="13"/>
      <c r="BA389" s="71"/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/>
      <c r="BI389" s="16"/>
      <c r="BJ389" s="301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Produção e Intervalo</v>
      </c>
      <c r="BR389" s="18">
        <f>IF(OR(B389="",F389=""),"*",AY389/P389)</f>
        <v>0</v>
      </c>
      <c r="BS389" s="18">
        <f>IF(OR(B389="",F389=""),"*",BA389/Q389)</f>
        <v>0</v>
      </c>
      <c r="BT389" s="220" t="str">
        <f>IF(BN389="","",SUBSTITUTE(BM389," ","")&amp;SUBSTITUTE(BN389," ",""))</f>
        <v/>
      </c>
    </row>
    <row r="390" spans="1:72" ht="23.25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11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9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0">
        <f>IF(D390="","*",IFERROR(IF(ISODD(COUNT(AS390:AX390)),"ERRO",SUM((AT390-AS390),(AV390-AU390),(AX390-AW390))),"ERRO"))</f>
        <v>0</v>
      </c>
      <c r="AZ390" s="13"/>
      <c r="BA390" s="71"/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/>
      <c r="BI390" s="16"/>
      <c r="BJ390" s="301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/>
      </c>
    </row>
    <row r="391" spans="1:72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11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9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0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11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9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0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11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9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0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>
      <c r="A394" s="162" t="str">
        <f t="shared" si="64"/>
        <v/>
      </c>
      <c r="B394" s="163"/>
      <c r="C394" s="8"/>
      <c r="D394" s="51"/>
      <c r="E394" s="311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9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0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>
      <c r="A395" s="162" t="str">
        <f t="shared" si="64"/>
        <v/>
      </c>
      <c r="B395" s="163"/>
      <c r="C395" s="8"/>
      <c r="D395" s="51"/>
      <c r="E395" s="311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9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0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>
      <c r="A396" s="162" t="str">
        <f t="shared" si="64"/>
        <v/>
      </c>
      <c r="B396" s="163"/>
      <c r="C396" s="8"/>
      <c r="D396" s="51"/>
      <c r="E396" s="312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9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0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>
      <c r="A397" s="162" t="str">
        <f t="shared" si="64"/>
        <v/>
      </c>
      <c r="B397" s="163"/>
      <c r="C397" s="8"/>
      <c r="D397" s="51"/>
      <c r="E397" s="311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9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0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>
      <c r="A398" s="162" t="str">
        <f t="shared" si="64"/>
        <v/>
      </c>
      <c r="B398" s="163"/>
      <c r="C398" s="8"/>
      <c r="D398" s="51"/>
      <c r="E398" s="311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9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0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>
      <c r="A399" s="162" t="str">
        <f t="shared" si="64"/>
        <v/>
      </c>
      <c r="B399" s="163"/>
      <c r="C399" s="8"/>
      <c r="D399" s="51"/>
      <c r="E399" s="311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329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97" t="str">
        <f>IF(BS_CONTROLE[[#This Row],[Local - Partida]]=0, "-", BS_CONTROLE[[#This Row],[Local - Partida]])</f>
        <v>-</v>
      </c>
      <c r="AL399" s="297" t="str">
        <f>IF(BS_CONTROLE[[#This Row],[Local - Encerramento]]=0, "-", BS_CONTROLE[[#This Row],[Local - Encerramento]])</f>
        <v>-</v>
      </c>
      <c r="AM399" s="297" t="str">
        <f>IF(BS_CONTROLE[[#This Row],[Entre - Estações]]=0, "-", BS_CONTROLE[[#This Row],[Entre - Estações]])</f>
        <v>-</v>
      </c>
      <c r="AN399" s="297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0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1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>
      <c r="A400" s="162" t="str">
        <f t="shared" si="64"/>
        <v/>
      </c>
      <c r="B400" s="163"/>
      <c r="C400" s="8"/>
      <c r="D400" s="51"/>
      <c r="E400" s="311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9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0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>
      <c r="A401" s="162" t="str">
        <f t="shared" si="64"/>
        <v/>
      </c>
      <c r="B401" s="163"/>
      <c r="C401" s="8"/>
      <c r="D401" s="51"/>
      <c r="E401" s="311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329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97" t="str">
        <f>IF(BS_CONTROLE[[#This Row],[Local - Partida]]=0, "-", BS_CONTROLE[[#This Row],[Local - Partida]])</f>
        <v>-</v>
      </c>
      <c r="AL401" s="297" t="str">
        <f>IF(BS_CONTROLE[[#This Row],[Local - Encerramento]]=0, "-", BS_CONTROLE[[#This Row],[Local - Encerramento]])</f>
        <v>-</v>
      </c>
      <c r="AM401" s="297" t="str">
        <f>IF(BS_CONTROLE[[#This Row],[Entre - Estações]]=0, "-", BS_CONTROLE[[#This Row],[Entre - Estações]])</f>
        <v>-</v>
      </c>
      <c r="AN401" s="297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0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1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>
      <c r="A402" s="162" t="str">
        <f t="shared" si="64"/>
        <v/>
      </c>
      <c r="B402" s="163"/>
      <c r="C402" s="8"/>
      <c r="D402" s="51"/>
      <c r="E402" s="311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9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0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>
      <c r="A403" s="162" t="str">
        <f t="shared" si="64"/>
        <v/>
      </c>
      <c r="B403" s="163"/>
      <c r="C403" s="8"/>
      <c r="D403" s="51"/>
      <c r="E403" s="311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329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97" t="str">
        <f>IF(BS_CONTROLE[[#This Row],[Local - Partida]]=0, "-", BS_CONTROLE[[#This Row],[Local - Partida]])</f>
        <v>-</v>
      </c>
      <c r="AL403" s="297" t="str">
        <f>IF(BS_CONTROLE[[#This Row],[Local - Encerramento]]=0, "-", BS_CONTROLE[[#This Row],[Local - Encerramento]])</f>
        <v>-</v>
      </c>
      <c r="AM403" s="297" t="str">
        <f>IF(BS_CONTROLE[[#This Row],[Entre - Estações]]=0, "-", BS_CONTROLE[[#This Row],[Entre - Estações]])</f>
        <v>-</v>
      </c>
      <c r="AN403" s="297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0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1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>
      <c r="A404" s="162" t="str">
        <f t="shared" si="64"/>
        <v/>
      </c>
      <c r="B404" s="163"/>
      <c r="C404" s="8"/>
      <c r="D404" s="51"/>
      <c r="E404" s="311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9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0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>
      <c r="A405" s="162" t="str">
        <f t="shared" si="64"/>
        <v/>
      </c>
      <c r="B405" s="163"/>
      <c r="C405" s="8"/>
      <c r="D405" s="51"/>
      <c r="E405" s="311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0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0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9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0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>
      <c r="A406" s="162" t="str">
        <f t="shared" si="64"/>
        <v/>
      </c>
      <c r="B406" s="163"/>
      <c r="C406" s="8"/>
      <c r="D406" s="51"/>
      <c r="E406" s="311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0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0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9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0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>
      <c r="A407" s="162" t="str">
        <f t="shared" si="64"/>
        <v/>
      </c>
      <c r="B407" s="163"/>
      <c r="C407" s="8"/>
      <c r="D407" s="51"/>
      <c r="E407" s="311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0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0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9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0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>
      <c r="A408" s="162" t="str">
        <f t="shared" si="64"/>
        <v/>
      </c>
      <c r="B408" s="163"/>
      <c r="C408" s="8"/>
      <c r="D408" s="51"/>
      <c r="E408" s="312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0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0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9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0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>
      <c r="A409" s="162" t="str">
        <f t="shared" si="64"/>
        <v/>
      </c>
      <c r="B409" s="163"/>
      <c r="C409" s="8"/>
      <c r="D409" s="51"/>
      <c r="E409" s="311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0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0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329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97" t="str">
        <f>IF(BS_CONTROLE[[#This Row],[Local - Partida]]=0, "-", BS_CONTROLE[[#This Row],[Local - Partida]])</f>
        <v>-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-</v>
      </c>
      <c r="AN409" s="297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0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1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>
      <c r="A410" s="162" t="str">
        <f t="shared" si="64"/>
        <v/>
      </c>
      <c r="B410" s="163"/>
      <c r="C410" s="8"/>
      <c r="D410" s="51"/>
      <c r="E410" s="311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0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0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9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0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>
      <c r="A411" s="162" t="str">
        <f t="shared" si="64"/>
        <v/>
      </c>
      <c r="B411" s="163"/>
      <c r="C411" s="8"/>
      <c r="D411" s="51"/>
      <c r="E411" s="311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0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0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329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97" t="str">
        <f>IF(BS_CONTROLE[[#This Row],[Local - Partida]]=0, "-", BS_CONTROLE[[#This Row],[Local - Partida]])</f>
        <v>-</v>
      </c>
      <c r="AL411" s="297" t="str">
        <f>IF(BS_CONTROLE[[#This Row],[Local - Encerramento]]=0, "-", BS_CONTROLE[[#This Row],[Local - Encerramento]])</f>
        <v>-</v>
      </c>
      <c r="AM411" s="297" t="str">
        <f>IF(BS_CONTROLE[[#This Row],[Entre - Estações]]=0, "-", BS_CONTROLE[[#This Row],[Entre - Estações]])</f>
        <v>-</v>
      </c>
      <c r="AN411" s="297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0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1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>
      <c r="A412" s="162" t="str">
        <f t="shared" ref="A412:A446" si="65">D412&amp;B412</f>
        <v/>
      </c>
      <c r="B412" s="163"/>
      <c r="C412" s="8"/>
      <c r="D412" s="51"/>
      <c r="E412" s="311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0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0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9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0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>
      <c r="A413" s="162" t="str">
        <f t="shared" si="65"/>
        <v/>
      </c>
      <c r="B413" s="163"/>
      <c r="C413" s="8"/>
      <c r="D413" s="51"/>
      <c r="E413" s="311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0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0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9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0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>
      <c r="A414" s="162" t="str">
        <f t="shared" si="65"/>
        <v/>
      </c>
      <c r="B414" s="163"/>
      <c r="C414" s="8"/>
      <c r="D414" s="51"/>
      <c r="E414" s="311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0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0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9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0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/>
      </c>
      <c r="B415" s="163"/>
      <c r="C415" s="172"/>
      <c r="D415" s="222"/>
      <c r="E415" s="311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0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0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362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97" t="str">
        <f>IF(BS_CONTROLE[[#This Row],[Local - Partida]]=0, "-", BS_CONTROLE[[#This Row],[Local - Partida]])</f>
        <v>-</v>
      </c>
      <c r="AL415" s="297" t="str">
        <f>IF(BS_CONTROLE[[#This Row],[Local - Encerramento]]=0, "-", BS_CONTROLE[[#This Row],[Local - Encerramento]])</f>
        <v>-</v>
      </c>
      <c r="AM415" s="297" t="str">
        <f>IF(BS_CONTROLE[[#This Row],[Entre - Estações]]=0, "-", BS_CONTROLE[[#This Row],[Entre - Estações]])</f>
        <v>-</v>
      </c>
      <c r="AN415" s="297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98"/>
      <c r="AS415" s="298"/>
      <c r="AT415" s="298"/>
      <c r="AU415" s="298"/>
      <c r="AV415" s="298"/>
      <c r="AW415" s="298"/>
      <c r="AX415" s="159"/>
      <c r="AY415" s="310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2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>
      <c r="A416" s="162" t="str">
        <f t="shared" si="65"/>
        <v/>
      </c>
      <c r="B416" s="163"/>
      <c r="C416" s="8"/>
      <c r="D416" s="51"/>
      <c r="E416" s="311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0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0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9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0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>
      <c r="A417" s="162" t="str">
        <f t="shared" si="65"/>
        <v/>
      </c>
      <c r="B417" s="163"/>
      <c r="C417" s="8"/>
      <c r="D417" s="51"/>
      <c r="E417" s="311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0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0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9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10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/>
      </c>
      <c r="B418" s="163"/>
      <c r="C418" s="8"/>
      <c r="D418" s="51"/>
      <c r="E418" s="311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0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0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329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97" t="str">
        <f>IF(BS_CONTROLE[[#This Row],[Local - Partida]]=0, "-", BS_CONTROLE[[#This Row],[Local - Partida]])</f>
        <v>-</v>
      </c>
      <c r="AL418" s="297" t="str">
        <f>IF(BS_CONTROLE[[#This Row],[Local - Encerramento]]=0, "-", BS_CONTROLE[[#This Row],[Local - Encerramento]])</f>
        <v>-</v>
      </c>
      <c r="AM418" s="297" t="str">
        <f>IF(BS_CONTROLE[[#This Row],[Entre - Estações]]=0, "-", BS_CONTROLE[[#This Row],[Entre - Estações]])</f>
        <v>-</v>
      </c>
      <c r="AN418" s="297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98"/>
      <c r="AS418" s="298"/>
      <c r="AT418" s="298"/>
      <c r="AU418" s="237"/>
      <c r="AV418" s="237"/>
      <c r="AW418" s="237"/>
      <c r="AX418" s="38"/>
      <c r="AY418" s="310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1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>
      <c r="A419" s="162" t="str">
        <f t="shared" si="65"/>
        <v/>
      </c>
      <c r="B419" s="163"/>
      <c r="C419" s="8"/>
      <c r="D419" s="51"/>
      <c r="E419" s="311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0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0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9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10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/>
      </c>
      <c r="B420" s="163"/>
      <c r="C420" s="8"/>
      <c r="D420" s="51"/>
      <c r="E420" s="312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0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0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329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97" t="str">
        <f>IF(BS_CONTROLE[[#This Row],[Local - Partida]]=0, "-", BS_CONTROLE[[#This Row],[Local - Partida]])</f>
        <v>-</v>
      </c>
      <c r="AL420" s="297" t="str">
        <f>IF(BS_CONTROLE[[#This Row],[Local - Encerramento]]=0, "-", BS_CONTROLE[[#This Row],[Local - Encerramento]])</f>
        <v>-</v>
      </c>
      <c r="AM420" s="297" t="str">
        <f>IF(BS_CONTROLE[[#This Row],[Entre - Estações]]=0, "-", BS_CONTROLE[[#This Row],[Entre - Estações]])</f>
        <v>-</v>
      </c>
      <c r="AN420" s="297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298"/>
      <c r="AS420" s="298"/>
      <c r="AT420" s="298"/>
      <c r="AU420" s="237"/>
      <c r="AV420" s="237"/>
      <c r="AW420" s="237"/>
      <c r="AX420" s="38"/>
      <c r="AY420" s="310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1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>
      <c r="A421" s="162" t="str">
        <f t="shared" si="65"/>
        <v/>
      </c>
      <c r="B421" s="163"/>
      <c r="C421" s="8"/>
      <c r="D421" s="51"/>
      <c r="E421" s="311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0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0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9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10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>
      <c r="A422" s="162" t="str">
        <f t="shared" si="65"/>
        <v/>
      </c>
      <c r="B422" s="163"/>
      <c r="C422" s="8"/>
      <c r="D422" s="51"/>
      <c r="E422" s="311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0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0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9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10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>
      <c r="A423" s="162" t="str">
        <f t="shared" si="65"/>
        <v/>
      </c>
      <c r="B423" s="163"/>
      <c r="C423" s="8"/>
      <c r="D423" s="51"/>
      <c r="E423" s="311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0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0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9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10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/>
      </c>
      <c r="B424" s="163"/>
      <c r="C424" s="8"/>
      <c r="D424" s="51"/>
      <c r="E424" s="311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0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0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329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97" t="str">
        <f>IF(BS_CONTROLE[[#This Row],[Local - Partida]]=0, "-", BS_CONTROLE[[#This Row],[Local - Partida]])</f>
        <v>-</v>
      </c>
      <c r="AL424" s="297" t="str">
        <f>IF(BS_CONTROLE[[#This Row],[Local - Encerramento]]=0, "-", BS_CONTROLE[[#This Row],[Local - Encerramento]])</f>
        <v>-</v>
      </c>
      <c r="AM424" s="297" t="str">
        <f>IF(BS_CONTROLE[[#This Row],[Entre - Estações]]=0, "-", BS_CONTROLE[[#This Row],[Entre - Estações]])</f>
        <v>-</v>
      </c>
      <c r="AN424" s="297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298"/>
      <c r="AS424" s="298"/>
      <c r="AT424" s="298"/>
      <c r="AU424" s="237"/>
      <c r="AV424" s="237"/>
      <c r="AW424" s="237"/>
      <c r="AX424" s="38"/>
      <c r="AY424" s="310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>
      <c r="A425" s="162" t="str">
        <f t="shared" si="65"/>
        <v/>
      </c>
      <c r="B425" s="163"/>
      <c r="C425" s="8"/>
      <c r="D425" s="51"/>
      <c r="E425" s="311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0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0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9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10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/>
      </c>
      <c r="B426" s="163"/>
      <c r="C426" s="8"/>
      <c r="D426" s="51"/>
      <c r="E426" s="311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0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0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329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97" t="str">
        <f>IF(BS_CONTROLE[[#This Row],[Local - Partida]]=0, "-", BS_CONTROLE[[#This Row],[Local - Partida]])</f>
        <v>-</v>
      </c>
      <c r="AL426" s="297" t="str">
        <f>IF(BS_CONTROLE[[#This Row],[Local - Encerramento]]=0, "-", BS_CONTROLE[[#This Row],[Local - Encerramento]])</f>
        <v>-</v>
      </c>
      <c r="AM426" s="297" t="str">
        <f>IF(BS_CONTROLE[[#This Row],[Entre - Estações]]=0, "-", BS_CONTROLE[[#This Row],[Entre - Estações]])</f>
        <v>-</v>
      </c>
      <c r="AN426" s="297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298"/>
      <c r="AS426" s="298"/>
      <c r="AT426" s="298"/>
      <c r="AU426" s="237"/>
      <c r="AV426" s="237"/>
      <c r="AW426" s="237"/>
      <c r="AX426" s="38"/>
      <c r="AY426" s="310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>
      <c r="A427" s="162" t="str">
        <f t="shared" si="65"/>
        <v/>
      </c>
      <c r="B427" s="163"/>
      <c r="C427" s="8"/>
      <c r="D427" s="51"/>
      <c r="E427" s="311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0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0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9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10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>
      <c r="A428" s="162" t="str">
        <f t="shared" si="65"/>
        <v/>
      </c>
      <c r="B428" s="163"/>
      <c r="C428" s="8"/>
      <c r="D428" s="51"/>
      <c r="E428" s="311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0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0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9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10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/>
      </c>
      <c r="B429" s="163"/>
      <c r="C429" s="8"/>
      <c r="D429" s="51"/>
      <c r="E429" s="311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0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0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329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97" t="str">
        <f>IF(BS_CONTROLE[[#This Row],[Local - Partida]]=0, "-", BS_CONTROLE[[#This Row],[Local - Partida]])</f>
        <v>-</v>
      </c>
      <c r="AL429" s="297" t="str">
        <f>IF(BS_CONTROLE[[#This Row],[Local - Encerramento]]=0, "-", BS_CONTROLE[[#This Row],[Local - Encerramento]])</f>
        <v>-</v>
      </c>
      <c r="AM429" s="297" t="str">
        <f>IF(BS_CONTROLE[[#This Row],[Entre - Estações]]=0, "-", BS_CONTROLE[[#This Row],[Entre - Estações]])</f>
        <v>-</v>
      </c>
      <c r="AN429" s="297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298"/>
      <c r="AS429" s="298"/>
      <c r="AT429" s="298"/>
      <c r="AU429" s="237"/>
      <c r="AV429" s="237"/>
      <c r="AW429" s="237"/>
      <c r="AX429" s="38"/>
      <c r="AY429" s="310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/>
      </c>
      <c r="B430" s="163"/>
      <c r="C430" s="8"/>
      <c r="D430" s="51"/>
      <c r="E430" s="311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0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0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329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97" t="str">
        <f>IF(BS_CONTROLE[[#This Row],[Local - Partida]]=0, "-", BS_CONTROLE[[#This Row],[Local - Partida]])</f>
        <v>-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-</v>
      </c>
      <c r="AN430" s="297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10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>
      <c r="A431" s="162" t="str">
        <f t="shared" si="65"/>
        <v/>
      </c>
      <c r="B431" s="163"/>
      <c r="C431" s="8"/>
      <c r="D431" s="51"/>
      <c r="E431" s="311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0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0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329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97" t="str">
        <f>IF(BS_CONTROLE[[#This Row],[Local - Partida]]=0, "-", BS_CONTROLE[[#This Row],[Local - Partida]])</f>
        <v>-</v>
      </c>
      <c r="AL431" s="297" t="str">
        <f>IF(BS_CONTROLE[[#This Row],[Local - Encerramento]]=0, "-", BS_CONTROLE[[#This Row],[Local - Encerramento]])</f>
        <v>-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10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>
      <c r="A432" s="162" t="str">
        <f t="shared" si="65"/>
        <v/>
      </c>
      <c r="B432" s="163"/>
      <c r="C432" s="8"/>
      <c r="D432" s="51"/>
      <c r="E432" s="312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0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0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9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10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>
      <c r="A433" s="162" t="str">
        <f t="shared" si="65"/>
        <v/>
      </c>
      <c r="B433" s="163"/>
      <c r="C433" s="8"/>
      <c r="D433" s="51"/>
      <c r="E433" s="311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0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0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9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10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>
      <c r="A434" s="162" t="str">
        <f t="shared" si="65"/>
        <v/>
      </c>
      <c r="B434" s="163"/>
      <c r="C434" s="8"/>
      <c r="D434" s="51"/>
      <c r="E434" s="311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0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0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9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10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>
      <c r="A435" s="162" t="str">
        <f t="shared" si="65"/>
        <v/>
      </c>
      <c r="B435" s="163"/>
      <c r="C435" s="8"/>
      <c r="D435" s="51"/>
      <c r="E435" s="311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0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0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9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10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>
      <c r="A436" s="162" t="str">
        <f t="shared" si="65"/>
        <v/>
      </c>
      <c r="B436" s="163"/>
      <c r="C436" s="8"/>
      <c r="D436" s="51"/>
      <c r="E436" s="311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0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0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9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10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>
      <c r="A437" s="162" t="str">
        <f t="shared" si="65"/>
        <v/>
      </c>
      <c r="B437" s="163"/>
      <c r="C437" s="8"/>
      <c r="D437" s="51"/>
      <c r="E437" s="311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0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0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9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10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>
      <c r="A438" s="162" t="str">
        <f t="shared" si="65"/>
        <v/>
      </c>
      <c r="B438" s="163"/>
      <c r="C438" s="8"/>
      <c r="D438" s="51"/>
      <c r="E438" s="311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0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0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9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10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>
      <c r="A439" s="162" t="str">
        <f t="shared" si="65"/>
        <v/>
      </c>
      <c r="B439" s="163"/>
      <c r="C439" s="8"/>
      <c r="D439" s="51"/>
      <c r="E439" s="311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0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0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9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10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>
      <c r="A440" s="162" t="str">
        <f t="shared" si="65"/>
        <v/>
      </c>
      <c r="B440" s="163"/>
      <c r="C440" s="8"/>
      <c r="D440" s="51"/>
      <c r="E440" s="311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0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0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9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10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>
      <c r="A441" s="162" t="str">
        <f t="shared" si="65"/>
        <v/>
      </c>
      <c r="B441" s="163"/>
      <c r="C441" s="8"/>
      <c r="D441" s="51"/>
      <c r="E441" s="311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0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0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9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10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>
      <c r="A442" s="162" t="str">
        <f t="shared" si="65"/>
        <v/>
      </c>
      <c r="B442" s="163"/>
      <c r="C442" s="8"/>
      <c r="D442" s="51"/>
      <c r="E442" s="311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0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0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9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10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>
      <c r="A443" s="162" t="str">
        <f t="shared" si="65"/>
        <v/>
      </c>
      <c r="B443" s="163"/>
      <c r="C443" s="8"/>
      <c r="D443" s="51"/>
      <c r="E443" s="311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0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0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9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10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>
      <c r="A444" s="162" t="str">
        <f t="shared" si="65"/>
        <v/>
      </c>
      <c r="B444" s="163"/>
      <c r="C444" s="8"/>
      <c r="D444" s="51"/>
      <c r="E444" s="312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0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0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9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10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>
      <c r="A445" s="162" t="str">
        <f t="shared" si="65"/>
        <v/>
      </c>
      <c r="B445" s="163"/>
      <c r="C445" s="8"/>
      <c r="D445" s="51"/>
      <c r="E445" s="311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0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0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9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10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>
      <c r="A446" s="162" t="str">
        <f t="shared" si="65"/>
        <v/>
      </c>
      <c r="B446" s="163"/>
      <c r="C446" s="172"/>
      <c r="D446" s="173"/>
      <c r="E446" s="311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363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10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>
      <c r="A447" s="162" t="str">
        <f>D447&amp;B447</f>
        <v/>
      </c>
      <c r="B447" s="163"/>
      <c r="C447" s="273"/>
      <c r="D447" s="274"/>
      <c r="E447" s="311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363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>
      <c r="A448" s="162" t="str">
        <f>D448&amp;B448</f>
        <v/>
      </c>
      <c r="B448" s="163"/>
      <c r="C448" s="273"/>
      <c r="D448" s="274"/>
      <c r="E448" s="311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363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>
      <c r="A449" s="162" t="str">
        <f>D449&amp;B449</f>
        <v/>
      </c>
      <c r="B449" s="163"/>
      <c r="C449" s="273"/>
      <c r="D449" s="274"/>
      <c r="E449" s="311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363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>
      <c r="A450" s="162" t="str">
        <f>D450&amp;B450</f>
        <v/>
      </c>
      <c r="B450" s="163"/>
      <c r="C450" s="273"/>
      <c r="D450" s="274"/>
      <c r="E450" s="311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363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>
      <c r="A451" s="162" t="str">
        <f>D451&amp;B451</f>
        <v/>
      </c>
      <c r="B451" s="163"/>
      <c r="C451" s="273"/>
      <c r="D451" s="274"/>
      <c r="E451" s="311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363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>
      <c r="A452" s="162" t="str">
        <f>D452&amp;B452</f>
        <v/>
      </c>
      <c r="B452" s="163"/>
      <c r="C452" s="273"/>
      <c r="D452" s="274"/>
      <c r="E452" s="311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363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>
      <c r="A453" s="162" t="str">
        <f>D453&amp;B453</f>
        <v/>
      </c>
      <c r="B453" s="163"/>
      <c r="C453" s="273"/>
      <c r="D453" s="274"/>
      <c r="E453" s="311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363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>
      <c r="A454" s="162" t="str">
        <f>D454&amp;B454</f>
        <v/>
      </c>
      <c r="B454" s="163"/>
      <c r="C454" s="273"/>
      <c r="D454" s="274"/>
      <c r="E454" s="311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363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>
      <c r="A455" s="162" t="str">
        <f>D455&amp;B455</f>
        <v/>
      </c>
      <c r="B455" s="163"/>
      <c r="C455" s="273"/>
      <c r="D455" s="274"/>
      <c r="E455" s="311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363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>
      <c r="A456" s="162" t="str">
        <f>D456&amp;B456</f>
        <v/>
      </c>
      <c r="B456" s="163"/>
      <c r="C456" s="273"/>
      <c r="D456" s="274"/>
      <c r="E456" s="312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3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>
      <c r="A457" s="162" t="str">
        <f>D457&amp;B457</f>
        <v/>
      </c>
      <c r="B457" s="163"/>
      <c r="C457" s="273"/>
      <c r="D457" s="274"/>
      <c r="E457" s="311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3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>
      <c r="A458" s="162" t="str">
        <f>D458&amp;B458</f>
        <v/>
      </c>
      <c r="B458" s="163"/>
      <c r="C458" s="273"/>
      <c r="D458" s="274"/>
      <c r="E458" s="311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3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>
      <c r="A459" s="162" t="str">
        <f>D459&amp;B459</f>
        <v/>
      </c>
      <c r="B459" s="163"/>
      <c r="C459" s="273"/>
      <c r="D459" s="274"/>
      <c r="E459" s="311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3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>
      <c r="A460" s="162" t="str">
        <f>D460&amp;B460</f>
        <v/>
      </c>
      <c r="B460" s="163"/>
      <c r="C460" s="273"/>
      <c r="D460" s="274"/>
      <c r="E460" s="311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3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>
      <c r="A461" s="162" t="str">
        <f>D461&amp;B461</f>
        <v/>
      </c>
      <c r="B461" s="163"/>
      <c r="C461" s="273"/>
      <c r="D461" s="274"/>
      <c r="E461" s="311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3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>
      <c r="A462" s="162" t="str">
        <f>D462&amp;B462</f>
        <v/>
      </c>
      <c r="B462" s="163"/>
      <c r="C462" s="273"/>
      <c r="D462" s="274"/>
      <c r="E462" s="311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3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>
      <c r="A463" s="162" t="str">
        <f>D463&amp;B463</f>
        <v/>
      </c>
      <c r="B463" s="163"/>
      <c r="C463" s="273"/>
      <c r="D463" s="274"/>
      <c r="E463" s="311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3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>
      <c r="A464" s="162" t="str">
        <f>D464&amp;B464</f>
        <v/>
      </c>
      <c r="B464" s="163"/>
      <c r="C464" s="273"/>
      <c r="D464" s="274"/>
      <c r="E464" s="311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3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>
      <c r="A465" s="162" t="str">
        <f>D465&amp;B465</f>
        <v/>
      </c>
      <c r="B465" s="163"/>
      <c r="C465" s="273"/>
      <c r="D465" s="274"/>
      <c r="E465" s="311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3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>
      <c r="A466" s="162" t="str">
        <f>D466&amp;B466</f>
        <v/>
      </c>
      <c r="B466" s="163"/>
      <c r="C466" s="273"/>
      <c r="D466" s="274"/>
      <c r="E466" s="311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3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>
      <c r="A467" s="162" t="str">
        <f>D467&amp;B467</f>
        <v/>
      </c>
      <c r="B467" s="163"/>
      <c r="C467" s="273"/>
      <c r="D467" s="274"/>
      <c r="E467" s="311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3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>
      <c r="A468" s="162" t="str">
        <f>D468&amp;B468</f>
        <v/>
      </c>
      <c r="B468" s="163"/>
      <c r="C468" s="273"/>
      <c r="D468" s="274"/>
      <c r="E468" s="312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3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>
      <c r="A469" s="162" t="str">
        <f>D469&amp;B469</f>
        <v/>
      </c>
      <c r="B469" s="163"/>
      <c r="C469" s="273"/>
      <c r="D469" s="274"/>
      <c r="E469" s="311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3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>
      <c r="A470" s="162" t="str">
        <f>D470&amp;B470</f>
        <v/>
      </c>
      <c r="B470" s="163"/>
      <c r="C470" s="273"/>
      <c r="D470" s="274"/>
      <c r="E470" s="311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3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>
      <c r="A471" s="162" t="str">
        <f>D471&amp;B471</f>
        <v/>
      </c>
      <c r="B471" s="163"/>
      <c r="C471" s="273"/>
      <c r="D471" s="274"/>
      <c r="E471" s="311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3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>
      <c r="A472" s="162" t="str">
        <f>D472&amp;B472</f>
        <v/>
      </c>
      <c r="B472" s="163"/>
      <c r="C472" s="273"/>
      <c r="D472" s="274"/>
      <c r="E472" s="311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3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>
      <c r="A473" s="162" t="str">
        <f>D473&amp;B473</f>
        <v/>
      </c>
      <c r="B473" s="163"/>
      <c r="C473" s="273"/>
      <c r="D473" s="274"/>
      <c r="E473" s="311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3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>
      <c r="A474" s="162" t="str">
        <f>D474&amp;B474</f>
        <v/>
      </c>
      <c r="B474" s="163"/>
      <c r="C474" s="273"/>
      <c r="D474" s="274"/>
      <c r="E474" s="311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3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>
      <c r="A475" s="162" t="str">
        <f>D475&amp;B475</f>
        <v/>
      </c>
      <c r="B475" s="163"/>
      <c r="C475" s="273"/>
      <c r="D475" s="274"/>
      <c r="E475" s="311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3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>
      <c r="A476" s="162" t="str">
        <f>D476&amp;B476</f>
        <v/>
      </c>
      <c r="B476" s="163"/>
      <c r="C476" s="273"/>
      <c r="D476" s="274"/>
      <c r="E476" s="311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3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>
      <c r="A477" s="162" t="str">
        <f>D477&amp;B477</f>
        <v/>
      </c>
      <c r="B477" s="163"/>
      <c r="C477" s="273"/>
      <c r="D477" s="274"/>
      <c r="E477" s="311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3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>
      <c r="A478" s="162" t="str">
        <f>D478&amp;B478</f>
        <v/>
      </c>
      <c r="B478" s="163"/>
      <c r="C478" s="273"/>
      <c r="D478" s="274"/>
      <c r="E478" s="311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3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>
      <c r="A479" s="162" t="str">
        <f>D479&amp;B479</f>
        <v/>
      </c>
      <c r="B479" s="163"/>
      <c r="C479" s="273"/>
      <c r="D479" s="274"/>
      <c r="E479" s="311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3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>
      <c r="A480" s="162" t="str">
        <f>D480&amp;B480</f>
        <v/>
      </c>
      <c r="B480" s="163"/>
      <c r="C480" s="273"/>
      <c r="D480" s="274"/>
      <c r="E480" s="312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3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>
      <c r="A481" s="162" t="str">
        <f>D481&amp;B481</f>
        <v/>
      </c>
      <c r="B481" s="163"/>
      <c r="C481" s="273"/>
      <c r="D481" s="274"/>
      <c r="E481" s="311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3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>
      <c r="A482" s="162" t="str">
        <f>D482&amp;B482</f>
        <v/>
      </c>
      <c r="B482" s="163"/>
      <c r="C482" s="273"/>
      <c r="D482" s="274"/>
      <c r="E482" s="311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3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>
      <c r="A483" s="162" t="str">
        <f>D483&amp;B483</f>
        <v/>
      </c>
      <c r="B483" s="163"/>
      <c r="C483" s="273"/>
      <c r="D483" s="274"/>
      <c r="E483" s="311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3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>
      <c r="A484" s="162" t="str">
        <f>D484&amp;B484</f>
        <v/>
      </c>
      <c r="B484" s="163"/>
      <c r="C484" s="273"/>
      <c r="D484" s="274"/>
      <c r="E484" s="311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3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>
      <c r="A485" s="162" t="str">
        <f>D485&amp;B485</f>
        <v/>
      </c>
      <c r="B485" s="163"/>
      <c r="C485" s="273"/>
      <c r="D485" s="274"/>
      <c r="E485" s="311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3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>
      <c r="A486" s="162" t="str">
        <f>D486&amp;B486</f>
        <v/>
      </c>
      <c r="B486" s="163"/>
      <c r="C486" s="273"/>
      <c r="D486" s="274"/>
      <c r="E486" s="311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3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>
      <c r="A487" s="162" t="str">
        <f>D487&amp;B487</f>
        <v/>
      </c>
      <c r="B487" s="163"/>
      <c r="C487" s="273"/>
      <c r="D487" s="274"/>
      <c r="E487" s="311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3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>
      <c r="A488" s="162" t="str">
        <f>D488&amp;B488</f>
        <v/>
      </c>
      <c r="B488" s="163"/>
      <c r="C488" s="273"/>
      <c r="D488" s="274"/>
      <c r="E488" s="311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3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>
      <c r="A489" s="162" t="str">
        <f>D489&amp;B489</f>
        <v/>
      </c>
      <c r="B489" s="163"/>
      <c r="C489" s="273"/>
      <c r="D489" s="274"/>
      <c r="E489" s="311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3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>
      <c r="A490" s="162" t="str">
        <f>D490&amp;B490</f>
        <v/>
      </c>
      <c r="B490" s="163"/>
      <c r="C490" s="273"/>
      <c r="D490" s="274"/>
      <c r="E490" s="311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3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>
      <c r="A491" s="162" t="str">
        <f>D491&amp;B491</f>
        <v/>
      </c>
      <c r="B491" s="163"/>
      <c r="C491" s="273"/>
      <c r="D491" s="274"/>
      <c r="E491" s="311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3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>
      <c r="A492" s="162" t="str">
        <f>D492&amp;B492</f>
        <v/>
      </c>
      <c r="B492" s="163"/>
      <c r="C492" s="273"/>
      <c r="D492" s="274"/>
      <c r="E492" s="312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3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>
      <c r="A493" s="170" t="str">
        <f>D493&amp;B493</f>
        <v/>
      </c>
      <c r="B493" s="171"/>
      <c r="C493" s="273"/>
      <c r="D493" s="274"/>
      <c r="E493" s="311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3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45:Y345 V369:X416 V349:Y350 V346:X348 V352:Y353 V351:X351 V354:X354 V355:Y359 V366:X367 V360:X360 V365:Y365 V363:X364 V368:Y368 V361:Y362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X370:X416 Y6:Z368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49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E10" sqref="E10:E12"/>
    </sheetView>
  </sheetViews>
  <sheetFormatPr defaultRowHeight="15"/>
  <cols>
    <col min="5" max="5" width="25.140625" customWidth="1"/>
  </cols>
  <sheetData>
    <row r="1" spans="3:8">
      <c r="C1" s="391" t="s">
        <v>1788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3" t="s">
        <v>703</v>
      </c>
      <c r="D3" s="313" t="s">
        <v>1789</v>
      </c>
      <c r="E3" s="313" t="s">
        <v>1790</v>
      </c>
      <c r="F3" s="313" t="s">
        <v>1791</v>
      </c>
      <c r="G3" s="313" t="s">
        <v>1792</v>
      </c>
      <c r="H3" s="313" t="s">
        <v>1793</v>
      </c>
    </row>
    <row r="4" spans="3:8">
      <c r="C4" s="314" t="s">
        <v>838</v>
      </c>
      <c r="D4" s="314">
        <v>9322</v>
      </c>
      <c r="E4" s="315">
        <v>46000</v>
      </c>
      <c r="F4" s="314">
        <v>9000</v>
      </c>
      <c r="G4" s="314"/>
      <c r="H4" s="314"/>
    </row>
    <row r="5" spans="3:8">
      <c r="C5" s="314" t="s">
        <v>838</v>
      </c>
      <c r="D5" s="314">
        <v>7671</v>
      </c>
      <c r="E5" s="315">
        <v>46000</v>
      </c>
      <c r="F5" s="314">
        <v>9000</v>
      </c>
      <c r="G5" s="314"/>
      <c r="H5" s="314"/>
    </row>
    <row r="6" spans="3:8">
      <c r="C6" s="314" t="s">
        <v>838</v>
      </c>
      <c r="D6" s="314">
        <v>7672</v>
      </c>
      <c r="E6" s="315">
        <v>46000</v>
      </c>
      <c r="F6" s="316" t="s">
        <v>1794</v>
      </c>
      <c r="G6" s="314"/>
      <c r="H6" s="314"/>
    </row>
    <row r="7" spans="3:8">
      <c r="C7" s="314" t="s">
        <v>847</v>
      </c>
      <c r="D7" s="314">
        <v>7632</v>
      </c>
      <c r="E7" s="315">
        <v>45996</v>
      </c>
      <c r="F7" s="317" t="s">
        <v>1795</v>
      </c>
      <c r="G7" s="314"/>
      <c r="H7" s="314"/>
    </row>
    <row r="8" spans="3:8">
      <c r="C8" s="314" t="s">
        <v>847</v>
      </c>
      <c r="D8" s="314">
        <v>9414</v>
      </c>
      <c r="E8" s="315">
        <v>45996</v>
      </c>
      <c r="F8" s="314">
        <v>5500</v>
      </c>
      <c r="G8" s="314"/>
      <c r="H8" s="314"/>
    </row>
    <row r="9" spans="3:8">
      <c r="C9" s="314"/>
      <c r="D9" s="314"/>
      <c r="E9" s="314"/>
      <c r="F9" s="314"/>
      <c r="G9" s="314"/>
      <c r="H9" s="314"/>
    </row>
    <row r="10" spans="3:8">
      <c r="C10" s="314" t="s">
        <v>1743</v>
      </c>
      <c r="D10" s="314">
        <v>9049</v>
      </c>
      <c r="E10" s="315">
        <v>46044</v>
      </c>
      <c r="F10" s="314" t="s">
        <v>1796</v>
      </c>
      <c r="G10" s="314" t="s">
        <v>1797</v>
      </c>
      <c r="H10" s="314"/>
    </row>
    <row r="11" spans="3:8">
      <c r="C11" s="314" t="s">
        <v>1743</v>
      </c>
      <c r="D11" s="314">
        <v>9044</v>
      </c>
      <c r="E11" s="315">
        <v>46044</v>
      </c>
      <c r="F11" s="314" t="s">
        <v>1798</v>
      </c>
      <c r="G11" s="314" t="s">
        <v>1799</v>
      </c>
      <c r="H11" s="314"/>
    </row>
    <row r="12" spans="3:8">
      <c r="C12" s="314" t="s">
        <v>1743</v>
      </c>
      <c r="D12" s="314">
        <v>762</v>
      </c>
      <c r="E12" s="315">
        <v>46044</v>
      </c>
      <c r="F12" s="314" t="s">
        <v>1800</v>
      </c>
      <c r="G12" s="314" t="s">
        <v>1799</v>
      </c>
      <c r="H12" s="314"/>
    </row>
    <row r="13" spans="3:8">
      <c r="C13" s="314"/>
      <c r="D13" s="314"/>
      <c r="E13" s="314"/>
      <c r="F13" s="314"/>
      <c r="G13" s="314"/>
      <c r="H13" s="314"/>
    </row>
    <row r="14" spans="3:8">
      <c r="C14" s="314"/>
      <c r="D14" s="314"/>
      <c r="E14" s="314"/>
      <c r="F14" s="314"/>
      <c r="G14" s="314"/>
      <c r="H14" s="314"/>
    </row>
    <row r="15" spans="3:8">
      <c r="C15" s="314"/>
      <c r="D15" s="314"/>
      <c r="E15" s="314"/>
      <c r="F15" s="314"/>
      <c r="G15" s="314"/>
      <c r="H15" s="314"/>
    </row>
    <row r="16" spans="3:8">
      <c r="C16" s="314"/>
      <c r="D16" s="314"/>
      <c r="E16" s="314"/>
      <c r="F16" s="314"/>
      <c r="G16" s="314"/>
      <c r="H16" s="314"/>
    </row>
    <row r="17" spans="3:8">
      <c r="C17" s="314"/>
      <c r="D17" s="314"/>
      <c r="E17" s="314"/>
      <c r="F17" s="314"/>
      <c r="G17" s="314"/>
      <c r="H17" s="314"/>
    </row>
    <row r="18" spans="3:8">
      <c r="C18" s="314"/>
      <c r="D18" s="314"/>
      <c r="E18" s="314"/>
      <c r="F18" s="314"/>
      <c r="G18" s="314"/>
      <c r="H18" s="314"/>
    </row>
    <row r="19" spans="3:8">
      <c r="C19" s="314"/>
      <c r="D19" s="314"/>
      <c r="E19" s="314"/>
      <c r="F19" s="314"/>
      <c r="G19" s="314"/>
      <c r="H19" s="314"/>
    </row>
    <row r="20" spans="3:8">
      <c r="C20" s="314"/>
      <c r="D20" s="314"/>
      <c r="E20" s="314"/>
      <c r="F20" s="314"/>
      <c r="G20" s="314"/>
      <c r="H20" s="314"/>
    </row>
    <row r="21" spans="3:8">
      <c r="C21" s="314"/>
      <c r="D21" s="314"/>
      <c r="E21" s="314"/>
      <c r="F21" s="314"/>
      <c r="G21" s="314"/>
      <c r="H21" s="314"/>
    </row>
    <row r="22" spans="3:8">
      <c r="C22" s="314"/>
      <c r="D22" s="314"/>
      <c r="E22" s="314"/>
      <c r="F22" s="314"/>
      <c r="G22" s="314"/>
      <c r="H22" s="314"/>
    </row>
    <row r="23" spans="3:8">
      <c r="C23" s="314"/>
      <c r="D23" s="314"/>
      <c r="E23" s="314"/>
      <c r="F23" s="314"/>
      <c r="G23" s="314"/>
      <c r="H23" s="314"/>
    </row>
    <row r="24" spans="3:8">
      <c r="C24" s="314"/>
      <c r="D24" s="314"/>
      <c r="E24" s="314"/>
      <c r="F24" s="314"/>
      <c r="G24" s="314"/>
      <c r="H24" s="314"/>
    </row>
    <row r="25" spans="3:8">
      <c r="C25" s="314"/>
      <c r="D25" s="314"/>
      <c r="E25" s="314"/>
      <c r="F25" s="314"/>
      <c r="G25" s="314"/>
      <c r="H25" s="314"/>
    </row>
    <row r="26" spans="3:8">
      <c r="C26" s="314"/>
      <c r="D26" s="314"/>
      <c r="E26" s="314"/>
      <c r="F26" s="314"/>
      <c r="G26" s="314"/>
      <c r="H26" s="314"/>
    </row>
    <row r="27" spans="3:8">
      <c r="C27" s="314"/>
      <c r="D27" s="314"/>
      <c r="E27" s="314"/>
      <c r="F27" s="314"/>
      <c r="G27" s="314"/>
      <c r="H27" s="314"/>
    </row>
    <row r="28" spans="3:8">
      <c r="C28" s="314"/>
      <c r="D28" s="314"/>
      <c r="E28" s="314"/>
      <c r="F28" s="314"/>
      <c r="G28" s="314"/>
      <c r="H28" s="314"/>
    </row>
    <row r="29" spans="3:8">
      <c r="C29" s="314"/>
      <c r="D29" s="314"/>
      <c r="E29" s="314"/>
      <c r="F29" s="314"/>
      <c r="G29" s="314"/>
      <c r="H29" s="314"/>
    </row>
    <row r="30" spans="3:8">
      <c r="C30" s="314"/>
      <c r="D30" s="314"/>
      <c r="E30" s="314"/>
      <c r="F30" s="314"/>
      <c r="G30" s="314"/>
      <c r="H30" s="314"/>
    </row>
    <row r="31" spans="3:8">
      <c r="C31" s="314"/>
      <c r="D31" s="314"/>
      <c r="E31" s="314"/>
      <c r="F31" s="314"/>
      <c r="G31" s="314"/>
      <c r="H31" s="314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sqref="A1:U38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6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3"/>
      <c r="M1" s="123"/>
      <c r="N1" s="289"/>
      <c r="O1" s="289"/>
      <c r="P1" s="165"/>
      <c r="Q1" s="395" t="s">
        <v>1225</v>
      </c>
      <c r="R1" s="396"/>
      <c r="U1" s="101"/>
      <c r="V1" s="397" t="s">
        <v>1801</v>
      </c>
      <c r="W1" s="397"/>
      <c r="X1" s="397"/>
      <c r="Y1" s="103"/>
    </row>
    <row r="2" spans="1:25" s="100" customFormat="1" ht="11.25" customHeight="1">
      <c r="A2" s="104" t="s">
        <v>1802</v>
      </c>
      <c r="B2" s="104" t="s">
        <v>1803</v>
      </c>
      <c r="C2" s="104" t="s">
        <v>605</v>
      </c>
      <c r="D2" s="105" t="s">
        <v>1177</v>
      </c>
      <c r="E2" s="105" t="s">
        <v>1178</v>
      </c>
      <c r="F2" s="105" t="s">
        <v>1804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4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1805</v>
      </c>
      <c r="U2" s="107" t="s">
        <v>1180</v>
      </c>
      <c r="V2" s="102">
        <f ca="1">TODAY()-1</f>
        <v>46044</v>
      </c>
      <c r="W2" s="102">
        <f ca="1">V2-1</f>
        <v>46043</v>
      </c>
      <c r="X2" s="102">
        <f ca="1">W2-1</f>
        <v>46042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5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5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5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5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5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 t="str">
        <f ca="1">_xlfn.XLOOKUP(G7&amp;$W$2,BS_CONTROLE[CHAVE],BS_CONTROLE[Quantidade_11],"-")</f>
        <v>-</v>
      </c>
      <c r="X7" s="111">
        <f ca="1">_xlfn.XLOOKUP(G7&amp;$X$2,BS_CONTROLE[CHAVE],BS_CONTROLE[Quantidade_11],"-")</f>
        <v>1894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5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5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0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5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 t="str">
        <f ca="1">_xlfn.XLOOKUP(G10&amp;$W$2,BS_CONTROLE[CHAVE],BS_CONTROLE[Quantidade_11],"-")</f>
        <v>-</v>
      </c>
      <c r="X10" s="111">
        <f ca="1">_xlfn.XLOOKUP(G10&amp;$X$2,BS_CONTROLE[CHAVE],BS_CONTROLE[Quantidade_11],"-")</f>
        <v>1894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5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446</v>
      </c>
      <c r="W11" s="111">
        <f ca="1">_xlfn.XLOOKUP(G11&amp;$W$2,BS_CONTROLE[CHAVE],BS_CONTROLE[Quantidade_11],"-")</f>
        <v>90</v>
      </c>
      <c r="X11" s="111">
        <f ca="1">_xlfn.XLOOKUP(G11&amp;$X$2,BS_CONTROLE[CHAVE],BS_CONTROLE[Quantidade_11],"-")</f>
        <v>1316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5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5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5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5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5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0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5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5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 t="str">
        <f ca="1">_xlfn.XLOOKUP(G18&amp;$W$2,BS_CONTROLE[CHAVE],BS_CONTROLE[Quantidade_11],"-")</f>
        <v>-</v>
      </c>
      <c r="X18" s="111">
        <f ca="1">_xlfn.XLOOKUP(G18&amp;$X$2,BS_CONTROLE[CHAVE],BS_CONTROLE[Quantidade_11],"-")</f>
        <v>1894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5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446</v>
      </c>
      <c r="W19" s="111">
        <f ca="1">_xlfn.XLOOKUP(G19&amp;$W$2,BS_CONTROLE[CHAVE],BS_CONTROLE[Quantidade_11],"-")</f>
        <v>90</v>
      </c>
      <c r="X19" s="111">
        <f ca="1">_xlfn.XLOOKUP(G19&amp;$X$2,BS_CONTROLE[CHAVE],BS_CONTROLE[Quantidade_11],"-")</f>
        <v>1316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5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5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5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5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 t="str">
        <f ca="1">_xlfn.XLOOKUP(G23&amp;$W$2,BS_CONTROLE[CHAVE],BS_CONTROLE[Quantidade_11],"-")</f>
        <v>-</v>
      </c>
      <c r="X23" s="111">
        <f ca="1">_xlfn.XLOOKUP(G23&amp;$X$2,BS_CONTROLE[CHAVE],BS_CONTROLE[Quantidade_11],"-")</f>
        <v>1894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5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5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5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5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5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0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5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 t="str">
        <f ca="1">_xlfn.XLOOKUP(G29&amp;$W$2,BS_CONTROLE[CHAVE],BS_CONTROLE[Quantidade_11],"-")</f>
        <v>-</v>
      </c>
      <c r="X29" s="111">
        <f ca="1">_xlfn.XLOOKUP(G29&amp;$X$2,BS_CONTROLE[CHAVE],BS_CONTROLE[Quantidade_11],"-")</f>
        <v>1894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5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446</v>
      </c>
      <c r="W30" s="111">
        <f ca="1">_xlfn.XLOOKUP(G30&amp;$W$2,BS_CONTROLE[CHAVE],BS_CONTROLE[Quantidade_11],"-")</f>
        <v>90</v>
      </c>
      <c r="X30" s="111">
        <f ca="1">_xlfn.XLOOKUP(G30&amp;$X$2,BS_CONTROLE[CHAVE],BS_CONTROLE[Quantidade_11],"-")</f>
        <v>1316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5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3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5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126</v>
      </c>
      <c r="W32" s="111">
        <f ca="1">_xlfn.XLOOKUP(G32&amp;$W$2,BS_CONTROLE[CHAVE],BS_CONTROLE[Quantidade_11],"-")</f>
        <v>300</v>
      </c>
      <c r="X32" s="111">
        <f ca="1">_xlfn.XLOOKUP(G32&amp;$X$2,BS_CONTROLE[CHAVE],BS_CONTROLE[Quantidade_11],"-")</f>
        <v>179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5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5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5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0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5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5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5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 t="str">
        <f ca="1">_xlfn.XLOOKUP(G38&amp;$W$2,BS_CONTROLE[CHAVE],BS_CONTROLE[Quantidade_11],"-")</f>
        <v>-</v>
      </c>
      <c r="X38" s="111">
        <f ca="1">_xlfn.XLOOKUP(G38&amp;$X$2,BS_CONTROLE[CHAVE],BS_CONTROLE[Quantidade_11],"-")</f>
        <v>1894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5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5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0</v>
      </c>
      <c r="W40" s="111">
        <f ca="1">_xlfn.XLOOKUP(G40&amp;$W$2,BS_CONTROLE[CHAVE],BS_CONTROLE[Quantidade_11],"-")</f>
        <v>1</v>
      </c>
      <c r="X40" s="111">
        <f ca="1">_xlfn.XLOOKUP(G40&amp;$X$2,BS_CONTROLE[CHAVE],BS_CONTROLE[Quantidade_11],"-")</f>
        <v>2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5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5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5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5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126</v>
      </c>
      <c r="W44" s="111">
        <f ca="1">_xlfn.XLOOKUP(G44&amp;$W$2,BS_CONTROLE[CHAVE],BS_CONTROLE[Quantidade_11],"-")</f>
        <v>300</v>
      </c>
      <c r="X44" s="111">
        <f ca="1">_xlfn.XLOOKUP(G44&amp;$X$2,BS_CONTROLE[CHAVE],BS_CONTROLE[Quantidade_11],"-")</f>
        <v>179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5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5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446</v>
      </c>
      <c r="W46" s="111">
        <f ca="1">_xlfn.XLOOKUP(G46&amp;$W$2,BS_CONTROLE[CHAVE],BS_CONTROLE[Quantidade_11],"-")</f>
        <v>90</v>
      </c>
      <c r="X46" s="111">
        <f ca="1">_xlfn.XLOOKUP(G46&amp;$X$2,BS_CONTROLE[CHAVE],BS_CONTROLE[Quantidade_11],"-")</f>
        <v>1316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5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5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5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5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5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5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 t="str">
        <f ca="1">_xlfn.XLOOKUP(G52&amp;$W$2,BS_CONTROLE[CHAVE],BS_CONTROLE[Quantidade_11],"-")</f>
        <v>-</v>
      </c>
      <c r="X52" s="111">
        <f ca="1">_xlfn.XLOOKUP(G52&amp;$X$2,BS_CONTROLE[CHAVE],BS_CONTROLE[Quantidade_11],"-")</f>
        <v>1894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5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5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0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5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0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5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5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0</v>
      </c>
      <c r="W57" s="111">
        <f ca="1">_xlfn.XLOOKUP(G57&amp;$W$2,BS_CONTROLE[CHAVE],BS_CONTROLE[Quantidade_11],"-")</f>
        <v>1</v>
      </c>
      <c r="X57" s="111">
        <f ca="1">_xlfn.XLOOKUP(G57&amp;$X$2,BS_CONTROLE[CHAVE],BS_CONTROLE[Quantidade_11],"-")</f>
        <v>2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5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5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5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5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3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5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5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446</v>
      </c>
      <c r="W63" s="111">
        <f ca="1">_xlfn.XLOOKUP(G63&amp;$W$2,BS_CONTROLE[CHAVE],BS_CONTROLE[Quantidade_11],"-")</f>
        <v>90</v>
      </c>
      <c r="X63" s="111">
        <f ca="1">_xlfn.XLOOKUP(G63&amp;$X$2,BS_CONTROLE[CHAVE],BS_CONTROLE[Quantidade_11],"-")</f>
        <v>1316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5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5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5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5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5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0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5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5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1894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5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5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0</v>
      </c>
      <c r="W72" s="111">
        <f ca="1">_xlfn.XLOOKUP(G72&amp;$W$2,BS_CONTROLE[CHAVE],BS_CONTROLE[Quantidade_11],"-")</f>
        <v>1</v>
      </c>
      <c r="X72" s="111">
        <f ca="1">_xlfn.XLOOKUP(G72&amp;$X$2,BS_CONTROLE[CHAVE],BS_CONTROLE[Quantidade_11],"-")</f>
        <v>2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5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5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>
        <f ca="1">_xlfn.XLOOKUP(G74&amp;$W$2,BS_CONTROLE[CHAVE],BS_CONTROLE[Quantidade_11],"-")</f>
        <v>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5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5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5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5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5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3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5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5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5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5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5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5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5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5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5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5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5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5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5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 t="str">
        <f ca="1">_xlfn.XLOOKUP(G92&amp;$W$2,BS_CONTROLE[CHAVE],BS_CONTROLE[Quantidade_11],"-")</f>
        <v>-</v>
      </c>
      <c r="X92" s="111">
        <f ca="1">_xlfn.XLOOKUP(G92&amp;$X$2,BS_CONTROLE[CHAVE],BS_CONTROLE[Quantidade_11],"-")</f>
        <v>1894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5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0</v>
      </c>
      <c r="W93" s="111">
        <f ca="1">_xlfn.XLOOKUP(G93&amp;$W$2,BS_CONTROLE[CHAVE],BS_CONTROLE[Quantidade_11],"-")</f>
        <v>1</v>
      </c>
      <c r="X93" s="111">
        <f ca="1">_xlfn.XLOOKUP(G93&amp;$X$2,BS_CONTROLE[CHAVE],BS_CONTROLE[Quantidade_11],"-")</f>
        <v>2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5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5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5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5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5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5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3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5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5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5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446</v>
      </c>
      <c r="W102" s="111">
        <f ca="1">_xlfn.XLOOKUP(G102&amp;$W$2,BS_CONTROLE[CHAVE],BS_CONTROLE[Quantidade_11],"-")</f>
        <v>90</v>
      </c>
      <c r="X102" s="111">
        <f ca="1">_xlfn.XLOOKUP(G102&amp;$X$2,BS_CONTROLE[CHAVE],BS_CONTROLE[Quantidade_11],"-")</f>
        <v>1316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5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5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5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5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5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5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5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5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5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5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5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5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5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5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5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5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5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 t="str">
        <f ca="1">_xlfn.XLOOKUP(G119&amp;$W$2,BS_CONTROLE[CHAVE],BS_CONTROLE[Quantidade_11],"-")</f>
        <v>-</v>
      </c>
      <c r="X119" s="111">
        <f ca="1">_xlfn.XLOOKUP(G119&amp;$X$2,BS_CONTROLE[CHAVE],BS_CONTROLE[Quantidade_11],"-")</f>
        <v>1894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5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0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5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0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2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5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5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5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3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5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5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5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5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 t="str">
        <f ca="1">_xlfn.XLOOKUP(G128&amp;$W$2,BS_CONTROLE[CHAVE],BS_CONTROLE[Quantidade_11],"-")</f>
        <v>-</v>
      </c>
      <c r="X128" s="111">
        <f ca="1">_xlfn.XLOOKUP(G128&amp;$X$2,BS_CONTROLE[CHAVE],BS_CONTROLE[Quantidade_11],"-")</f>
        <v>1894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5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5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5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5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446</v>
      </c>
      <c r="W132" s="111">
        <f ca="1">_xlfn.XLOOKUP(G132&amp;$W$2,BS_CONTROLE[CHAVE],BS_CONTROLE[Quantidade_11],"-")</f>
        <v>90</v>
      </c>
      <c r="X132" s="111">
        <f ca="1">_xlfn.XLOOKUP(G132&amp;$X$2,BS_CONTROLE[CHAVE],BS_CONTROLE[Quantidade_11],"-")</f>
        <v>1316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5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5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5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 t="str">
        <f ca="1">_xlfn.XLOOKUP(G135&amp;$W$2,BS_CONTROLE[CHAVE],BS_CONTROLE[Quantidade_11],"-")</f>
        <v>-</v>
      </c>
      <c r="X135" s="111">
        <f ca="1">_xlfn.XLOOKUP(G135&amp;$X$2,BS_CONTROLE[CHAVE],BS_CONTROLE[Quantidade_11],"-")</f>
        <v>1894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5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5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5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0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5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0</v>
      </c>
      <c r="W139" s="111">
        <f ca="1">_xlfn.XLOOKUP(G139&amp;$W$2,BS_CONTROLE[CHAVE],BS_CONTROLE[Quantidade_11],"-")</f>
        <v>1</v>
      </c>
      <c r="X139" s="111">
        <f ca="1">_xlfn.XLOOKUP(G139&amp;$X$2,BS_CONTROLE[CHAVE],BS_CONTROLE[Quantidade_11],"-")</f>
        <v>2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5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126</v>
      </c>
      <c r="W140" s="111">
        <f ca="1">_xlfn.XLOOKUP(G140&amp;$W$2,BS_CONTROLE[CHAVE],BS_CONTROLE[Quantidade_11],"-")</f>
        <v>300</v>
      </c>
      <c r="X140" s="111">
        <f ca="1">_xlfn.XLOOKUP(G140&amp;$X$2,BS_CONTROLE[CHAVE],BS_CONTROLE[Quantidade_11],"-")</f>
        <v>179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5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5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5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5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5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5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5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5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5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5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5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5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5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5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5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5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 t="str">
        <f ca="1">_xlfn.XLOOKUP(G156&amp;$W$2,BS_CONTROLE[CHAVE],BS_CONTROLE[Quantidade_11],"-")</f>
        <v>-</v>
      </c>
      <c r="X156" s="111">
        <f ca="1">_xlfn.XLOOKUP(G156&amp;$X$2,BS_CONTROLE[CHAVE],BS_CONTROLE[Quantidade_11],"-")</f>
        <v>1894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5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5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5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0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5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5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0</v>
      </c>
      <c r="W161" s="111">
        <f ca="1">_xlfn.XLOOKUP(G161&amp;$W$2,BS_CONTROLE[CHAVE],BS_CONTROLE[Quantidade_11],"-")</f>
        <v>1</v>
      </c>
      <c r="X161" s="111">
        <f ca="1">_xlfn.XLOOKUP(G161&amp;$X$2,BS_CONTROLE[CHAVE],BS_CONTROLE[Quantidade_11],"-")</f>
        <v>2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5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446</v>
      </c>
      <c r="W162" s="111">
        <f ca="1">_xlfn.XLOOKUP(G162&amp;$W$2,BS_CONTROLE[CHAVE],BS_CONTROLE[Quantidade_11],"-")</f>
        <v>90</v>
      </c>
      <c r="X162" s="111">
        <f ca="1">_xlfn.XLOOKUP(G162&amp;$X$2,BS_CONTROLE[CHAVE],BS_CONTROLE[Quantidade_11],"-")</f>
        <v>1316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5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5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5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3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5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5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>
        <f ca="1">_xlfn.XLOOKUP(G167&amp;$W$2,BS_CONTROLE[CHAVE],BS_CONTROLE[Quantidade_11],"-")</f>
        <v>0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5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5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126</v>
      </c>
      <c r="W169" s="111">
        <f ca="1">_xlfn.XLOOKUP(G169&amp;$W$2,BS_CONTROLE[CHAVE],BS_CONTROLE[Quantidade_11],"-")</f>
        <v>300</v>
      </c>
      <c r="X169" s="111">
        <f ca="1">_xlfn.XLOOKUP(G169&amp;$X$2,BS_CONTROLE[CHAVE],BS_CONTROLE[Quantidade_11],"-")</f>
        <v>179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5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5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5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5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5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5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5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5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5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5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5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5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5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 t="str">
        <f ca="1">_xlfn.XLOOKUP(G182&amp;$W$2,BS_CONTROLE[CHAVE],BS_CONTROLE[Quantidade_11],"-")</f>
        <v>-</v>
      </c>
      <c r="X182" s="111">
        <f ca="1">_xlfn.XLOOKUP(G182&amp;$X$2,BS_CONTROLE[CHAVE],BS_CONTROLE[Quantidade_11],"-")</f>
        <v>1894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5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5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0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5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5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5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0</v>
      </c>
      <c r="W187" s="111">
        <f ca="1">_xlfn.XLOOKUP(G187&amp;$W$2,BS_CONTROLE[CHAVE],BS_CONTROLE[Quantidade_11],"-")</f>
        <v>1</v>
      </c>
      <c r="X187" s="111">
        <f ca="1">_xlfn.XLOOKUP(G187&amp;$X$2,BS_CONTROLE[CHAVE],BS_CONTROLE[Quantidade_11],"-")</f>
        <v>2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5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5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5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126</v>
      </c>
      <c r="W190" s="111">
        <f ca="1">_xlfn.XLOOKUP(G190&amp;$W$2,BS_CONTROLE[CHAVE],BS_CONTROLE[Quantidade_11],"-")</f>
        <v>300</v>
      </c>
      <c r="X190" s="111">
        <f ca="1">_xlfn.XLOOKUP(G190&amp;$X$2,BS_CONTROLE[CHAVE],BS_CONTROLE[Quantidade_11],"-")</f>
        <v>179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5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5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>
        <f ca="1">_xlfn.XLOOKUP(G192&amp;$W$2,BS_CONTROLE[CHAVE],BS_CONTROLE[Quantidade_11],"-")</f>
        <v>0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5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3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5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5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5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5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5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5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5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5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5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5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5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1894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5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5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5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5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5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5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0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5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5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126</v>
      </c>
      <c r="W212" s="111">
        <f ca="1">_xlfn.XLOOKUP(G212&amp;$W$2,BS_CONTROLE[CHAVE],BS_CONTROLE[Quantidade_11],"-")</f>
        <v>300</v>
      </c>
      <c r="X212" s="111">
        <f ca="1">_xlfn.XLOOKUP(G212&amp;$X$2,BS_CONTROLE[CHAVE],BS_CONTROLE[Quantidade_11],"-")</f>
        <v>179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5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5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0</v>
      </c>
      <c r="W214" s="111">
        <f ca="1">_xlfn.XLOOKUP(G214&amp;$W$2,BS_CONTROLE[CHAVE],BS_CONTROLE[Quantidade_11],"-")</f>
        <v>1</v>
      </c>
      <c r="X214" s="111">
        <f ca="1">_xlfn.XLOOKUP(G214&amp;$X$2,BS_CONTROLE[CHAVE],BS_CONTROLE[Quantidade_11],"-")</f>
        <v>2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5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>
        <f ca="1">_xlfn.XLOOKUP(G215&amp;$W$2,BS_CONTROLE[CHAVE],BS_CONTROLE[Quantidade_11],"-")</f>
        <v>0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5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5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5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3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5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5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5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5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5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5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5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5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5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 t="str">
        <f ca="1">_xlfn.XLOOKUP(G227&amp;$W$2,BS_CONTROLE[CHAVE],BS_CONTROLE[Quantidade_11],"-")</f>
        <v>-</v>
      </c>
      <c r="X227" s="111">
        <f ca="1">_xlfn.XLOOKUP(G227&amp;$X$2,BS_CONTROLE[CHAVE],BS_CONTROLE[Quantidade_11],"-")</f>
        <v>1894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5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5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0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5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5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5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5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5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0</v>
      </c>
      <c r="W234" s="111">
        <f ca="1">_xlfn.XLOOKUP(G234&amp;$W$2,BS_CONTROLE[CHAVE],BS_CONTROLE[Quantidade_11],"-")</f>
        <v>1</v>
      </c>
      <c r="X234" s="111">
        <f ca="1">_xlfn.XLOOKUP(G234&amp;$X$2,BS_CONTROLE[CHAVE],BS_CONTROLE[Quantidade_11],"-")</f>
        <v>2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5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5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5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446</v>
      </c>
      <c r="W237" s="111">
        <f ca="1">_xlfn.XLOOKUP(G237&amp;$W$2,BS_CONTROLE[CHAVE],BS_CONTROLE[Quantidade_11],"-")</f>
        <v>90</v>
      </c>
      <c r="X237" s="111">
        <f ca="1">_xlfn.XLOOKUP(G237&amp;$X$2,BS_CONTROLE[CHAVE],BS_CONTROLE[Quantidade_11],"-")</f>
        <v>1316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5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5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>
        <f ca="1">_xlfn.XLOOKUP(G239&amp;$W$2,BS_CONTROLE[CHAVE],BS_CONTROLE[Quantidade_11],"-")</f>
        <v>0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5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5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3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5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5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5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5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5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>
        <f ca="1">_xlfn.XLOOKUP(G246&amp;$W$2,BS_CONTROLE[CHAVE],BS_CONTROLE[Quantidade_11],"-")</f>
        <v>0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5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5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5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5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5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5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5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1894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5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5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5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0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5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5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5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5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5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5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0</v>
      </c>
      <c r="W262" s="111">
        <f ca="1">_xlfn.XLOOKUP(G262&amp;$W$2,BS_CONTROLE[CHAVE],BS_CONTROLE[Quantidade_11],"-")</f>
        <v>1</v>
      </c>
      <c r="X262" s="111">
        <f ca="1">_xlfn.XLOOKUP(G262&amp;$X$2,BS_CONTROLE[CHAVE],BS_CONTROLE[Quantidade_11],"-")</f>
        <v>2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5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5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5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3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5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5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5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5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 t="str">
        <f ca="1">_xlfn.XLOOKUP(G269&amp;$W$2,BS_CONTROLE[CHAVE],BS_CONTROLE[Quantidade_11],"-")</f>
        <v>-</v>
      </c>
      <c r="X269" s="111">
        <f ca="1">_xlfn.XLOOKUP(G269&amp;$X$2,BS_CONTROLE[CHAVE],BS_CONTROLE[Quantidade_11],"-")</f>
        <v>1894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5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5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5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5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5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5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5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5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5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 t="str">
        <f ca="1">_xlfn.XLOOKUP(G278&amp;$W$2,BS_CONTROLE[CHAVE],BS_CONTROLE[Quantidade_11],"-")</f>
        <v>-</v>
      </c>
      <c r="X278" s="111">
        <f ca="1">_xlfn.XLOOKUP(G278&amp;$X$2,BS_CONTROLE[CHAVE],BS_CONTROLE[Quantidade_11],"-")</f>
        <v>1894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5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5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5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0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5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5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5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5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0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5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0</v>
      </c>
      <c r="W286" s="111">
        <f ca="1">_xlfn.XLOOKUP(G286&amp;$W$2,BS_CONTROLE[CHAVE],BS_CONTROLE[Quantidade_11],"-")</f>
        <v>1</v>
      </c>
      <c r="X286" s="111">
        <f ca="1">_xlfn.XLOOKUP(G286&amp;$X$2,BS_CONTROLE[CHAVE],BS_CONTROLE[Quantidade_11],"-")</f>
        <v>2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5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446</v>
      </c>
      <c r="W287" s="111">
        <f ca="1">_xlfn.XLOOKUP(G287&amp;$W$2,BS_CONTROLE[CHAVE],BS_CONTROLE[Quantidade_11],"-")</f>
        <v>90</v>
      </c>
      <c r="X287" s="111">
        <f ca="1">_xlfn.XLOOKUP(G287&amp;$X$2,BS_CONTROLE[CHAVE],BS_CONTROLE[Quantidade_11],"-")</f>
        <v>1316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5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5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3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5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5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>
        <f ca="1">_xlfn.XLOOKUP(G291&amp;$W$2,BS_CONTROLE[CHAVE],BS_CONTROLE[Quantidade_11],"-")</f>
        <v>0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5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126</v>
      </c>
      <c r="W292" s="111">
        <f ca="1">_xlfn.XLOOKUP(G292&amp;$W$2,BS_CONTROLE[CHAVE],BS_CONTROLE[Quantidade_11],"-")</f>
        <v>300</v>
      </c>
      <c r="X292" s="111">
        <f ca="1">_xlfn.XLOOKUP(G292&amp;$X$2,BS_CONTROLE[CHAVE],BS_CONTROLE[Quantidade_11],"-")</f>
        <v>179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5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5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5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5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5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5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5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 t="str">
        <f ca="1">_xlfn.XLOOKUP(G299&amp;$W$2,BS_CONTROLE[CHAVE],BS_CONTROLE[Quantidade_11],"-")</f>
        <v>-</v>
      </c>
      <c r="X299" s="111">
        <f ca="1">_xlfn.XLOOKUP(G299&amp;$X$2,BS_CONTROLE[CHAVE],BS_CONTROLE[Quantidade_11],"-")</f>
        <v>1894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5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0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5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>
        <f ca="1">_xlfn.XLOOKUP(G301&amp;$X$2,BS_CONTROLE[CHAVE],BS_CONTROLE[Quantidade_11],"-")</f>
        <v>1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5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0</v>
      </c>
      <c r="W302" s="111">
        <f ca="1">_xlfn.XLOOKUP(G302&amp;$W$2,BS_CONTROLE[CHAVE],BS_CONTROLE[Quantidade_11],"-")</f>
        <v>1</v>
      </c>
      <c r="X302" s="111">
        <f ca="1">_xlfn.XLOOKUP(G302&amp;$X$2,BS_CONTROLE[CHAVE],BS_CONTROLE[Quantidade_11],"-")</f>
        <v>2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5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3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5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126</v>
      </c>
      <c r="W304" s="111">
        <f ca="1">_xlfn.XLOOKUP(G304&amp;$W$2,BS_CONTROLE[CHAVE],BS_CONTROLE[Quantidade_11],"-")</f>
        <v>300</v>
      </c>
      <c r="X304" s="111">
        <f ca="1">_xlfn.XLOOKUP(G304&amp;$X$2,BS_CONTROLE[CHAVE],BS_CONTROLE[Quantidade_11],"-")</f>
        <v>179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5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446</v>
      </c>
      <c r="W305" s="111">
        <f ca="1">_xlfn.XLOOKUP(G305&amp;$W$2,BS_CONTROLE[CHAVE],BS_CONTROLE[Quantidade_11],"-")</f>
        <v>90</v>
      </c>
      <c r="X305" s="111">
        <f ca="1">_xlfn.XLOOKUP(G305&amp;$X$2,BS_CONTROLE[CHAVE],BS_CONTROLE[Quantidade_11],"-")</f>
        <v>1316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5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5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>
        <f ca="1">_xlfn.XLOOKUP(G307&amp;$W$2,BS_CONTROLE[CHAVE],BS_CONTROLE[Quantidade_11],"-")</f>
        <v>0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5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1</v>
      </c>
      <c r="W308" s="111" t="str">
        <f ca="1">_xlfn.XLOOKUP(G308&amp;$W$2,BS_CONTROLE[CHAVE],BS_CONTROLE[Quantidade_11],"-")</f>
        <v>-</v>
      </c>
      <c r="X308" s="111">
        <f ca="1">_xlfn.XLOOKUP(G308&amp;$X$2,BS_CONTROLE[CHAVE],BS_CONTROLE[Quantidade_11],"-")</f>
        <v>0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5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5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5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 t="str">
        <f ca="1">_xlfn.XLOOKUP(G311&amp;$W$2,BS_CONTROLE[CHAVE],BS_CONTROLE[Quantidade_11],"-")</f>
        <v>-</v>
      </c>
      <c r="X311" s="111">
        <f ca="1">_xlfn.XLOOKUP(G311&amp;$X$2,BS_CONTROLE[CHAVE],BS_CONTROLE[Quantidade_11],"-")</f>
        <v>1894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5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5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0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5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5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126</v>
      </c>
      <c r="W315" s="111">
        <f ca="1">_xlfn.XLOOKUP(G315&amp;$W$2,BS_CONTROLE[CHAVE],BS_CONTROLE[Quantidade_11],"-")</f>
        <v>300</v>
      </c>
      <c r="X315" s="111">
        <f ca="1">_xlfn.XLOOKUP(G315&amp;$X$2,BS_CONTROLE[CHAVE],BS_CONTROLE[Quantidade_11],"-")</f>
        <v>179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5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5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0</v>
      </c>
      <c r="W317" s="111">
        <f ca="1">_xlfn.XLOOKUP(G317&amp;$W$2,BS_CONTROLE[CHAVE],BS_CONTROLE[Quantidade_11],"-")</f>
        <v>1</v>
      </c>
      <c r="X317" s="111">
        <f ca="1">_xlfn.XLOOKUP(G317&amp;$X$2,BS_CONTROLE[CHAVE],BS_CONTROLE[Quantidade_11],"-")</f>
        <v>2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5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5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5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3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5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5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446</v>
      </c>
      <c r="W322" s="111">
        <f ca="1">_xlfn.XLOOKUP(G322&amp;$W$2,BS_CONTROLE[CHAVE],BS_CONTROLE[Quantidade_11],"-")</f>
        <v>90</v>
      </c>
      <c r="X322" s="111">
        <f ca="1">_xlfn.XLOOKUP(G322&amp;$X$2,BS_CONTROLE[CHAVE],BS_CONTROLE[Quantidade_11],"-")</f>
        <v>1316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5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5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5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>
        <f ca="1">_xlfn.XLOOKUP(G325&amp;$W$2,BS_CONTROLE[CHAVE],BS_CONTROLE[Quantidade_11],"-")</f>
        <v>0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5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5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1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5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5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5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5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5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5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5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5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5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5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5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37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5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5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5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 t="str">
        <f ca="1">_xlfn.XLOOKUP(G341&amp;$W$2,BS_CONTROLE[CHAVE],BS_CONTROLE[Quantidade_11],"-")</f>
        <v>-</v>
      </c>
      <c r="X341" s="111">
        <f ca="1">_xlfn.XLOOKUP(G341&amp;$X$2,BS_CONTROLE[CHAVE],BS_CONTROLE[Quantidade_11],"-")</f>
        <v>1894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5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5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126</v>
      </c>
      <c r="W343" s="111">
        <f ca="1">_xlfn.XLOOKUP(G343&amp;$W$2,BS_CONTROLE[CHAVE],BS_CONTROLE[Quantidade_11],"-")</f>
        <v>300</v>
      </c>
      <c r="X343" s="111">
        <f ca="1">_xlfn.XLOOKUP(G343&amp;$X$2,BS_CONTROLE[CHAVE],BS_CONTROLE[Quantidade_11],"-")</f>
        <v>179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5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>
        <f ca="1">_xlfn.XLOOKUP(G344&amp;$V$2,BS_CONTROLE[CHAVE],BS_CONTROLE[Quantidade_11],"-")</f>
        <v>0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5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0</v>
      </c>
      <c r="W345" s="111">
        <f ca="1">_xlfn.XLOOKUP(G345&amp;$W$2,BS_CONTROLE[CHAVE],BS_CONTROLE[Quantidade_11],"-")</f>
        <v>1</v>
      </c>
      <c r="X345" s="111">
        <f ca="1">_xlfn.XLOOKUP(G345&amp;$X$2,BS_CONTROLE[CHAVE],BS_CONTROLE[Quantidade_11],"-")</f>
        <v>2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5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5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5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>
        <f ca="1">_xlfn.XLOOKUP(G348&amp;$V$2,BS_CONTROLE[CHAVE],BS_CONTROLE[Quantidade_11],"-")</f>
        <v>1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5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5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5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3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5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5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5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>
        <f ca="1">_xlfn.XLOOKUP(G354&amp;$V$2,BS_CONTROLE[CHAVE],BS_CONTROLE[Quantidade_11],"-")</f>
        <v>446</v>
      </c>
      <c r="W354" s="111">
        <f ca="1">_xlfn.XLOOKUP(G354&amp;$W$2,BS_CONTROLE[CHAVE],BS_CONTROLE[Quantidade_11],"-")</f>
        <v>90</v>
      </c>
      <c r="X354" s="111">
        <f ca="1">_xlfn.XLOOKUP(G354&amp;$X$2,BS_CONTROLE[CHAVE],BS_CONTROLE[Quantidade_11],"-")</f>
        <v>1316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5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5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5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5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>
        <f ca="1">_xlfn.XLOOKUP(G358&amp;$W$2,BS_CONTROLE[CHAVE],BS_CONTROLE[Quantidade_11],"-")</f>
        <v>0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5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5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5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1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5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5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>
        <f ca="1">_xlfn.XLOOKUP(G363&amp;$W$2,BS_CONTROLE[CHAVE],BS_CONTROLE[Quantidade_11],"-")</f>
        <v>1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5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>
        <f ca="1">_xlfn.XLOOKUP(G364&amp;$V$2,BS_CONTROLE[CHAVE],BS_CONTROLE[Quantidade_11],"-")</f>
        <v>1</v>
      </c>
      <c r="W364" s="111" t="str">
        <f ca="1">_xlfn.XLOOKUP(G364&amp;$W$2,BS_CONTROLE[CHAVE],BS_CONTROLE[Quantidade_11],"-")</f>
        <v>-</v>
      </c>
      <c r="X364" s="111">
        <f ca="1">_xlfn.XLOOKUP(G364&amp;$X$2,BS_CONTROLE[CHAVE],BS_CONTROLE[Quantidade_11],"-")</f>
        <v>0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5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5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5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5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5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 t="str">
        <f>IF(FN_MC!B373="","*",FN_MC!B373)</f>
        <v>*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5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1894</v>
      </c>
    </row>
    <row r="371" spans="1:24" s="112" customFormat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5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126</v>
      </c>
      <c r="W371" s="111">
        <f ca="1">_xlfn.XLOOKUP(G371&amp;$W$2,BS_CONTROLE[CHAVE],BS_CONTROLE[Quantidade_11],"-")</f>
        <v>300</v>
      </c>
      <c r="X371" s="111">
        <f ca="1">_xlfn.XLOOKUP(G371&amp;$X$2,BS_CONTROLE[CHAVE],BS_CONTROLE[Quantidade_11],"-")</f>
        <v>179</v>
      </c>
    </row>
    <row r="372" spans="1:24" s="112" customFormat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5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0</v>
      </c>
      <c r="X372" s="111">
        <f ca="1">_xlfn.XLOOKUP(G372&amp;$X$2,BS_CONTROLE[CHAVE],BS_CONTROLE[Quantidade_11],"-")</f>
        <v>1</v>
      </c>
    </row>
    <row r="373" spans="1:24" s="112" customFormat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5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>
        <f ca="1">_xlfn.XLOOKUP(G373&amp;$V$2,BS_CONTROLE[CHAVE],BS_CONTROLE[Quantidade_11],"-")</f>
        <v>0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5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3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5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5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5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500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446</v>
      </c>
      <c r="W377" s="111">
        <f ca="1">_xlfn.XLOOKUP(G377&amp;$W$2,BS_CONTROLE[CHAVE],BS_CONTROLE[Quantidade_11],"-")</f>
        <v>90</v>
      </c>
      <c r="X377" s="111">
        <f ca="1">_xlfn.XLOOKUP(G377&amp;$X$2,BS_CONTROLE[CHAVE],BS_CONTROLE[Quantidade_11],"-")</f>
        <v>1316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5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5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5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5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1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5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0.20833333333333334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5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1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5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5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5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1</v>
      </c>
      <c r="X386" s="111">
        <f ca="1">_xlfn.XLOOKUP(G386&amp;$X$2,BS_CONTROLE[CHAVE],BS_CONTROLE[Quantidade_11],"-")</f>
        <v>1</v>
      </c>
    </row>
    <row r="387" spans="1:24" s="112" customFormat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5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5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5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5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5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5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5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5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5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5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5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5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5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5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5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5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5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5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5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5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5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5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5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5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5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5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5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5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5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5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5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5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5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5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5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5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5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5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5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5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5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5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5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5" t="str">
        <f>IF(FN_MC!N433="","*",FN_MC!N433)</f>
        <v>-</v>
      </c>
      <c r="M430" s="355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6" t="str">
        <f>IF(FN_MC!S434="","*",FN_MC!S434)</f>
        <v>-</v>
      </c>
      <c r="E431" s="356" t="str">
        <f>IF(FN_MC!T434="","*",FN_MC!T434)</f>
        <v>-</v>
      </c>
      <c r="F431" s="356" t="str">
        <f>IF(FN_MC!B434="","*",FN_MC!B434)</f>
        <v>*</v>
      </c>
      <c r="G431" s="356" t="str">
        <f>IF(FN_MC!D434="","*",FN_MC!D434)</f>
        <v>*</v>
      </c>
      <c r="H431" s="356" t="str">
        <f>IF(FN_MC!F434="","*",FN_MC!F434)</f>
        <v>*</v>
      </c>
      <c r="I431" s="356" t="str">
        <f>IF(FN_MC!H434="","*",FN_MC!H434)</f>
        <v>*</v>
      </c>
      <c r="J431" s="356" t="str">
        <f>IF(FN_MC!I434="","*",FN_MC!I434)</f>
        <v>*</v>
      </c>
      <c r="K431" s="356" t="str">
        <f>IF(FN_MC!M434="","*",FN_MC!M434)</f>
        <v>-</v>
      </c>
      <c r="L431" s="357" t="str">
        <f>IF(FN_MC!N434="","*",FN_MC!N434)</f>
        <v>-</v>
      </c>
      <c r="M431" s="355" t="str">
        <f>IF(FN_MC!J434="","*",FN_MC!J434)</f>
        <v>*</v>
      </c>
      <c r="N431" s="358" t="str">
        <f>IF(FN_MC!K434="","*",FN_MC!K434)</f>
        <v>*</v>
      </c>
      <c r="O431" s="358" t="str">
        <f>IF(FN_MC!L434="","*",FN_MC!L434)</f>
        <v>*</v>
      </c>
      <c r="P431" s="355"/>
      <c r="Q431" s="359" t="str">
        <f>IF(FN_MC!O434="","*",FN_MC!O434)</f>
        <v>*</v>
      </c>
      <c r="R431" s="359" t="str">
        <f>IF(FN_MC!P434="","*",FN_MC!P434)</f>
        <v>*</v>
      </c>
      <c r="S431" s="356" t="str">
        <f>IF(FN_MC!Q434="","*",CONCATENATE(FN_MC!Q434," ",FN_MC!R434))</f>
        <v>*</v>
      </c>
      <c r="T431" s="356" t="str">
        <f>IF(FN_MC!V434="","*",FN_MC!V434)</f>
        <v>*</v>
      </c>
      <c r="U431" s="356" t="str">
        <f>IF(FN_MC!W434="","*",FN_MC!W434)</f>
        <v>*</v>
      </c>
      <c r="V431" s="360" t="str">
        <f ca="1">_xlfn.XLOOKUP(G431&amp;$V$2,BS_CONTROLE[CHAVE],BS_CONTROLE[Quantidade_11],"-")</f>
        <v>-</v>
      </c>
      <c r="W431" s="360" t="str">
        <f ca="1">_xlfn.XLOOKUP(G431&amp;$W$2,BS_CONTROLE[CHAVE],BS_CONTROLE[Quantidade_11],"-")</f>
        <v>-</v>
      </c>
      <c r="X431" s="360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5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5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5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5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5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5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5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5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5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5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5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5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5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5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5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5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5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5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5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5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5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5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5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5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5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5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5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5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5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5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5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5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5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5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5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5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5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5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5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5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5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5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5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5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5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5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5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5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5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5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5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5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5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5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5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5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5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5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5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5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5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5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5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5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5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5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5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5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5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5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5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5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5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5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5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5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5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5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5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5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5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5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5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5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5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5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5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5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5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5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5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5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5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5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5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5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5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5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5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5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5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5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5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5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5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5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5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5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5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5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5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5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5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5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5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5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5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5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5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5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5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5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5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5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5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5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5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5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5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5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5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5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5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5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5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5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5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5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5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5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5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5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5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5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5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5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5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5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5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5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5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5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5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5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5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5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5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5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5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5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5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5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5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5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5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5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5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5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5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5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5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5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5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5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5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5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5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5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5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5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5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5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5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5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5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5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5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5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5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5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5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5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5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5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5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5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5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5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5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5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5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5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5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5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5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5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5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5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5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5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5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5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5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5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5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5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5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5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5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5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5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5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5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5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5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5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5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5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5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5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5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5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5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5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5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5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5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5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5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5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5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5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5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5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5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5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5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5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5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5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5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5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5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5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5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5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5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5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5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5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5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5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5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5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5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5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5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5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5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5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5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5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5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5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5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5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5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5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5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5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5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5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5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5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5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5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5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5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5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5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5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5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5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5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5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5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5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5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5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5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5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5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5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5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5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5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5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5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5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5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5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5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5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5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5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5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5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5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5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5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5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5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5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5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5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5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5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5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5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5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5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5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5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5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5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5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5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5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5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5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5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5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5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5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5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5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5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5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5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5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5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5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5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5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5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5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5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5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5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5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5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5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5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5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5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5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5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5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5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5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5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5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5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5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5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5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5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5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5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5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5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5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5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5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5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5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5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5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5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5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5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5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5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5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5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5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5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5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5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5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5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5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5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5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5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5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5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5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5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5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5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5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5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5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5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5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5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5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5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5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5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5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5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5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5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5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5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5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5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5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5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5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5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5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5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5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5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5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5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5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5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5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5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5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5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5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5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5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5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5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5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5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5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5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5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5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5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5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5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5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5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5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5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5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5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5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5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5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5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5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5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5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5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5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5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5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5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5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5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5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5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5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5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5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5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5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5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5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5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5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5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5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5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5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5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5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5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5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5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5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5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5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5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5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5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5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5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5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5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5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5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5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5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5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5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5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5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5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5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5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5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5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5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5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5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5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5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5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5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5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5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5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5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5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5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5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5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5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5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5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5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5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5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5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5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5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5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5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5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5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5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5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5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5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5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5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5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5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5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5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5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5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5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5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5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5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5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5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5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5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5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5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5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5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5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5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5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5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5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5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5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5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5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5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5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5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5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5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5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5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5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5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5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5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5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5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5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5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5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5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5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5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5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5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5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5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5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5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5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5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5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5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5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5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5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5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5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5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5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5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5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5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5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5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5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5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5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5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5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5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5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5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5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5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5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5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5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5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5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5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5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5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5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5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5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5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5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5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5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5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5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5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5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5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5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5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5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5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5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5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5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5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5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5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5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5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5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5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5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5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5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5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5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5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5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5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5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5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5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5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5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5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5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5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5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5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5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5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5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5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5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5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5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5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5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5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5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5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5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5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5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5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5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5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5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5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5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5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5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5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5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5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5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5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5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5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5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5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5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5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5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5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5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5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5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5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5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5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5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5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5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5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5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5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5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5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5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5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5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5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5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5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5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5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5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5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5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5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5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5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5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5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5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5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5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5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5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5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5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5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5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5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5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5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5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5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5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5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5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5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5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5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5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5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5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5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5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5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5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5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5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5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5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5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5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5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5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5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5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5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5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5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5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5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5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5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5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5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5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5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5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5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5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5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5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5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5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5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5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5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5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5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5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5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5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5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5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5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5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5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5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5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5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5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5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5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5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5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5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5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5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5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5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5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5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5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5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5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5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5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5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5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5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5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5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5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5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5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5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5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5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5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5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5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5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5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5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5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5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5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5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5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5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5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5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5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5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5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5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5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5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5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5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5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5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5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5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5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5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5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5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5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5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5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5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5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5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5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5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5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5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5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5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5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5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5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5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5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5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5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5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5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5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5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5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5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5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5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5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5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5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5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5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5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5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5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5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5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5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5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5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5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5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5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5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5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5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5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5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5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5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5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5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5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5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5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5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5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5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5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5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5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5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5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5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5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5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5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5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5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5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5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5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5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5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5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5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5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5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5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5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5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5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5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5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5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5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5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5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5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5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5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5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5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5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5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5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5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5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5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5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5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5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5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5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5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5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5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5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5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5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5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5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5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5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5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5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5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5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5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5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5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5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5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5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5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5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5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5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5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5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5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5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5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5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5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5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5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5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5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5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5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5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5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5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5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5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5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5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5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5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5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5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5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5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5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5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5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5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5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5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5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5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5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5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5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5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5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5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5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5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5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5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5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5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5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5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5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5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5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5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5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5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5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5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5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5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5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5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5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5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5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5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5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5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5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5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5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5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5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5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5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5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5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5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5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5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5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5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5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5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5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5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5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5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5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5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5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5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5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5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5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5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5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5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5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5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5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5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5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5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5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5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5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5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5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5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5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5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5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5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5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5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5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5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5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5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5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5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5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5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5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5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5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5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5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5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5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5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5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5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5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5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5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5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5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5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5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5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5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5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5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5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5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5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5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5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5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5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5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5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5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5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5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5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5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5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5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5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5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5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5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5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5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5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5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5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5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5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5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5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5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5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5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5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5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5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5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5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5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5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5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5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5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5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5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5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5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5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5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5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5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5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5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5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5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5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5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5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5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5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5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5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5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5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5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5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5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5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5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5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5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5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5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5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5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5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5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5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5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5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5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5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5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5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5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5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5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5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5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5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5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5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5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5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5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5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5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5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5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5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5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5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5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5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5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5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5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5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5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5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5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5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5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5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5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5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5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5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5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5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5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5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5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5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5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5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5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5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5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5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5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5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5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5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5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5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5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5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5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5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5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5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5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5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5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5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5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5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5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5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5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5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5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5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5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5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5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5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5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5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5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5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5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5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5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5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5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5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5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5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5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5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5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5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5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5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5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5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5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5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5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5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5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5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5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5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5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5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5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5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5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5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5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5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5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5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5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5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5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5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5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5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5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5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5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5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5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5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5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5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5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5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5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5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5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5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5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5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5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5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5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5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5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5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5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5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5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5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5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5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5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5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5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5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5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5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5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5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5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5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5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5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5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5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5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5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5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5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5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5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5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5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5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5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5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5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5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5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5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5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5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5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5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5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5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5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5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5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5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5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5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5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5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5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5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5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5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5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5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5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5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5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5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5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5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5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5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5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5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5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5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5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5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5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5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5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5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5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5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5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5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5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5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5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5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5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5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5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5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5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5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5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5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5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5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5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5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5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5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5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5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5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5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5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5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5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5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5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5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5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5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5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5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5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5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5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5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5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5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5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5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5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5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5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5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5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5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5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5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5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5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5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5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5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5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5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5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5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5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5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5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5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5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5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5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5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5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5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5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5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5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5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5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5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5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5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5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5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5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5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5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5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5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5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5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5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5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5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5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5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5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5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5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5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5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5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5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5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5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5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5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5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5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5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5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5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5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5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5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5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5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5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5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5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5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5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5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5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5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5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5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5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5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5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5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5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5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5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5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5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5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5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5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5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5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5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5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5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5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5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5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5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5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5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5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5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5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5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5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5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5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5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5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5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5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5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5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5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5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5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5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5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5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5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5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5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5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5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5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5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5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5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5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5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5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5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5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5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5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5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5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5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5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5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5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5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5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5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5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5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5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5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5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5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5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5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5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5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5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5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5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5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5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5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5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5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5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5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5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5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5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5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5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5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5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5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5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5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5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5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5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5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5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5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5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5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5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5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5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5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5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5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5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5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5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5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5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5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5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5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5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5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5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5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5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5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5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5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5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5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5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5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5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5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5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5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5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5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5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5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5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5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5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5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5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5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5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5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5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5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5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5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5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5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5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5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5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5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5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5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5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5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5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5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5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5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5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5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5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5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5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5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5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5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5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5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5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5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5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5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5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5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5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5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5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5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5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5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5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5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5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5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5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5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5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5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5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5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5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5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5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5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5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5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5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5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5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5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5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5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5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5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5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5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5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5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5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5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5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5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5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5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5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5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5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5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5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5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5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5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5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5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5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5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5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5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5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5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5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5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5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5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5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5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5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5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5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5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5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5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5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5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5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5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5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5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5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5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5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5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5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5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5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5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5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5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5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5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5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5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5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5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5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5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5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5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5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5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5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5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5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5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5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5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5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5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5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5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5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5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5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5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5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5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5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5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5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5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5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5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5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5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5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5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5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5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5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5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5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5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5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5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5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5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5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5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5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5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5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5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5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5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5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5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5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5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5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5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5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5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5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5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5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5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5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5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5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5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5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5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5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5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5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5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5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5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5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5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5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5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5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5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5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5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5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5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5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5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5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5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5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5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5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5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5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5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5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5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5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5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5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5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5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5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5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5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5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5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5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5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5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5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5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5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5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5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5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5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5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5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5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5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5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5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5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5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5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5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5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5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5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5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5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5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5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5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5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5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5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5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5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5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5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5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5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5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5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5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5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5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5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5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5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5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5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5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5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5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5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5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5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5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5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5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5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5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5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5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5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5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5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5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5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5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5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5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5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5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5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5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5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5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5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5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5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5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5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5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5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5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5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5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5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5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5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5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5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5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5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5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5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5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5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5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5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5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5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5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5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5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5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5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5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5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5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5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5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5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5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5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5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5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5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5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5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5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5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5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5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5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5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5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5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5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5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5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5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5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5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5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5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5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5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5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5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5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5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5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5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5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5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5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5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5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5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5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5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5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5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5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5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5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5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5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5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5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5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5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5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5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5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5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5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5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5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5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5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5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5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5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5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5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5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5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5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5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5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5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5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5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5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5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5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5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5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5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5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5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5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5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5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5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5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5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5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5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5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5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5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5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5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5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5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5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5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5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5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5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5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5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5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5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5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5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5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5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5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5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5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5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5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5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5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5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5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5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5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5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5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5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5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5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5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5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5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5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5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5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5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5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5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5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5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5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5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5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5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5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5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5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5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5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5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5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5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5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5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5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5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5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5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5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5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5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5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5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5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5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5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5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5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5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5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5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5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5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5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5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5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5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5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5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5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5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5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5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5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5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5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5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5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5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5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5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5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5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5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5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5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5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5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5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5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5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5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5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5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5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5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5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5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5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5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5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5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5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5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5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5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5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5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5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5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5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5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5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5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5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5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5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5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5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5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5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5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5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5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5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5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5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5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5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5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5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5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5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5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5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5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5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5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5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5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5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5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5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5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5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5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5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5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5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5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5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5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5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5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5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5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5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5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5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5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5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5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5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5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5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5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5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5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5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5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5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5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5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5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5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5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5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5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5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5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5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5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5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5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5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5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5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5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5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5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5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5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5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5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5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5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5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5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5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5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5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5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5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5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5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5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5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5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5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5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5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5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5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5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5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5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5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5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5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5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5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5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5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5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5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5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5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5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5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5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5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5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5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5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5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5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5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5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5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5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5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5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5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5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5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5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5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5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5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5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5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5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5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5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5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5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5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5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5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5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5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5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5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5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5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5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5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5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5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5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5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5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5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5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5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5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5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5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5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5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5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5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5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5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5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5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5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5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5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5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5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5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5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5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5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5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5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5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5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5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5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5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5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5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5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5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5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5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5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5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5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5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5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5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5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5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5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5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5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5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5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5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5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5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5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5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5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5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5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5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5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5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5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5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5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5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5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5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5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5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5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5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5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5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5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5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5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5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5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5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5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5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5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5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5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5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5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5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5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5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5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5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5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5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5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5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5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5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5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5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5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5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5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5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5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5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5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5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5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5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5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5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5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5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5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5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5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5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5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5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5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5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5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5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5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5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5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5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5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5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5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5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5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5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1806</v>
      </c>
    </row>
  </sheetData>
  <autoFilter ref="A2:Y2999" xr:uid="{D1126E52-FA3F-4EAC-A720-DDE9797BEFF6}">
    <filterColumn colId="5">
      <filters>
        <dateGroupItem year="2026" month="1" day="23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1807</v>
      </c>
      <c r="C2" s="95" t="s">
        <v>1162</v>
      </c>
      <c r="D2" s="95" t="s">
        <v>1164</v>
      </c>
      <c r="E2" s="95" t="s">
        <v>1808</v>
      </c>
      <c r="F2" s="95" t="s">
        <v>1809</v>
      </c>
      <c r="G2" s="95" t="s">
        <v>1810</v>
      </c>
      <c r="H2" s="95" t="s">
        <v>1811</v>
      </c>
      <c r="I2" s="95" t="s">
        <v>1812</v>
      </c>
      <c r="J2" s="95" t="s">
        <v>1813</v>
      </c>
      <c r="K2" s="130" t="s">
        <v>1814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3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1815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18" t="s">
        <v>1816</v>
      </c>
      <c r="C4" s="318" t="s">
        <v>1817</v>
      </c>
      <c r="D4" s="318" t="s">
        <v>1818</v>
      </c>
      <c r="E4" s="318" t="s">
        <v>1819</v>
      </c>
      <c r="F4" s="318" t="s">
        <v>7</v>
      </c>
      <c r="G4" s="318" t="s">
        <v>1820</v>
      </c>
      <c r="H4" s="187"/>
    </row>
    <row r="5" spans="1:8" ht="43.5">
      <c r="A5" s="187"/>
      <c r="B5" s="319" t="s">
        <v>1821</v>
      </c>
      <c r="C5" s="319">
        <v>309525</v>
      </c>
      <c r="D5" s="319" t="s">
        <v>1822</v>
      </c>
      <c r="E5" s="319" t="s">
        <v>847</v>
      </c>
      <c r="F5" s="319" t="s">
        <v>1375</v>
      </c>
      <c r="G5" s="320">
        <v>46296</v>
      </c>
      <c r="H5" s="187"/>
    </row>
    <row r="6" spans="1:8" ht="43.5">
      <c r="A6" s="187"/>
      <c r="B6" s="319" t="s">
        <v>1823</v>
      </c>
      <c r="C6" s="319">
        <v>256875</v>
      </c>
      <c r="D6" s="319" t="s">
        <v>1824</v>
      </c>
      <c r="E6" s="319" t="s">
        <v>847</v>
      </c>
      <c r="F6" s="319" t="s">
        <v>1375</v>
      </c>
      <c r="G6" s="320">
        <v>46296</v>
      </c>
      <c r="H6" s="187"/>
    </row>
    <row r="7" spans="1:8" ht="43.5">
      <c r="A7" s="187"/>
      <c r="B7" s="319" t="s">
        <v>1825</v>
      </c>
      <c r="C7" s="319">
        <v>257278</v>
      </c>
      <c r="D7" s="319" t="s">
        <v>1826</v>
      </c>
      <c r="E7" s="319" t="s">
        <v>838</v>
      </c>
      <c r="F7" s="319" t="s">
        <v>1467</v>
      </c>
      <c r="G7" s="320">
        <v>46235</v>
      </c>
      <c r="H7" s="187"/>
    </row>
    <row r="8" spans="1:8" ht="43.5">
      <c r="A8" s="187"/>
      <c r="B8" s="319" t="s">
        <v>1827</v>
      </c>
      <c r="C8" s="319">
        <v>261794</v>
      </c>
      <c r="D8" s="319" t="s">
        <v>1828</v>
      </c>
      <c r="E8" s="319" t="s">
        <v>838</v>
      </c>
      <c r="F8" s="319" t="s">
        <v>1467</v>
      </c>
      <c r="G8" s="320">
        <v>46082</v>
      </c>
      <c r="H8" s="187"/>
    </row>
    <row r="9" spans="1:8" ht="43.5">
      <c r="A9" s="187"/>
      <c r="B9" s="319" t="s">
        <v>1829</v>
      </c>
      <c r="C9" s="319">
        <v>257033</v>
      </c>
      <c r="D9" s="319" t="s">
        <v>1830</v>
      </c>
      <c r="E9" s="319" t="s">
        <v>838</v>
      </c>
      <c r="F9" s="319" t="s">
        <v>194</v>
      </c>
      <c r="G9" s="319" t="s">
        <v>1831</v>
      </c>
      <c r="H9" s="187"/>
    </row>
    <row r="10" spans="1:8" ht="43.5">
      <c r="A10" s="187"/>
      <c r="B10" s="319" t="s">
        <v>1832</v>
      </c>
      <c r="C10" s="319">
        <v>396578</v>
      </c>
      <c r="D10" s="319" t="s">
        <v>1833</v>
      </c>
      <c r="E10" s="319" t="s">
        <v>838</v>
      </c>
      <c r="F10" s="319" t="s">
        <v>194</v>
      </c>
      <c r="G10" s="319" t="s">
        <v>1831</v>
      </c>
      <c r="H10" s="187"/>
    </row>
    <row r="11" spans="1:8">
      <c r="A11" s="187"/>
      <c r="B11" s="319"/>
      <c r="C11" s="319"/>
      <c r="D11" s="319"/>
      <c r="E11" s="319"/>
      <c r="F11" s="319"/>
      <c r="G11" s="320"/>
      <c r="H11" s="187"/>
    </row>
    <row r="12" spans="1:8">
      <c r="A12" s="187"/>
      <c r="B12" s="319"/>
      <c r="C12" s="319"/>
      <c r="D12" s="319"/>
      <c r="E12" s="319"/>
      <c r="F12" s="319"/>
      <c r="G12" s="319"/>
      <c r="H12" s="187"/>
    </row>
    <row r="13" spans="1:8">
      <c r="A13" s="187"/>
      <c r="B13" s="319"/>
      <c r="C13" s="319"/>
      <c r="D13" s="319"/>
      <c r="E13" s="319"/>
      <c r="F13" s="319"/>
      <c r="G13" s="319"/>
      <c r="H13" s="187"/>
    </row>
    <row r="14" spans="1:8">
      <c r="A14" s="187"/>
      <c r="B14" s="319"/>
      <c r="C14" s="319"/>
      <c r="D14" s="319"/>
      <c r="E14" s="319"/>
      <c r="F14" s="319"/>
      <c r="G14" s="319"/>
      <c r="H14" s="187"/>
    </row>
    <row r="15" spans="1:8">
      <c r="A15" s="187"/>
      <c r="B15" s="319"/>
      <c r="C15" s="319"/>
      <c r="D15" s="319"/>
      <c r="E15" s="319"/>
      <c r="F15" s="319"/>
      <c r="G15" s="319"/>
      <c r="H15" s="187"/>
    </row>
    <row r="16" spans="1:8">
      <c r="A16" s="187"/>
      <c r="B16" s="319"/>
      <c r="C16" s="319"/>
      <c r="D16" s="319"/>
      <c r="E16" s="319"/>
      <c r="F16" s="319"/>
      <c r="G16" s="319"/>
      <c r="H16" s="187"/>
    </row>
    <row r="17" spans="1:8">
      <c r="A17" s="187"/>
      <c r="B17" s="319"/>
      <c r="C17" s="319"/>
      <c r="D17" s="319"/>
      <c r="E17" s="319"/>
      <c r="F17" s="319"/>
      <c r="G17" s="319"/>
      <c r="H17" s="187"/>
    </row>
    <row r="18" spans="1:8">
      <c r="A18" s="187"/>
      <c r="B18" s="319"/>
      <c r="C18" s="319"/>
      <c r="D18" s="319"/>
      <c r="E18" s="319"/>
      <c r="F18" s="319"/>
      <c r="G18" s="319"/>
      <c r="H18" s="187"/>
    </row>
    <row r="19" spans="1:8">
      <c r="A19" s="187"/>
      <c r="B19" s="319"/>
      <c r="C19" s="319"/>
      <c r="D19" s="319"/>
      <c r="E19" s="319"/>
      <c r="F19" s="319"/>
      <c r="G19" s="319"/>
      <c r="H19" s="187"/>
    </row>
    <row r="20" spans="1:8">
      <c r="A20" s="187"/>
      <c r="B20" s="319"/>
      <c r="C20" s="319"/>
      <c r="D20" s="319"/>
      <c r="E20" s="319"/>
      <c r="F20" s="319"/>
      <c r="G20" s="319"/>
      <c r="H20" s="187"/>
    </row>
    <row r="21" spans="1:8">
      <c r="A21" s="187"/>
      <c r="B21" s="319"/>
      <c r="C21" s="319"/>
      <c r="D21" s="319"/>
      <c r="E21" s="319"/>
      <c r="F21" s="319"/>
      <c r="G21" s="319"/>
      <c r="H21" s="187"/>
    </row>
    <row r="22" spans="1:8">
      <c r="A22" s="187"/>
      <c r="B22" s="319"/>
      <c r="C22" s="319"/>
      <c r="D22" s="319"/>
      <c r="E22" s="319"/>
      <c r="F22" s="319"/>
      <c r="G22" s="319"/>
      <c r="H22" s="187"/>
    </row>
    <row r="23" spans="1:8">
      <c r="A23" s="187"/>
      <c r="B23" s="319"/>
      <c r="C23" s="319"/>
      <c r="D23" s="319"/>
      <c r="E23" s="319"/>
      <c r="F23" s="319"/>
      <c r="G23" s="319"/>
      <c r="H23" s="187"/>
    </row>
    <row r="24" spans="1:8">
      <c r="A24" s="187"/>
      <c r="B24" s="319"/>
      <c r="C24" s="319"/>
      <c r="D24" s="319"/>
      <c r="E24" s="319"/>
      <c r="F24" s="319"/>
      <c r="G24" s="319"/>
      <c r="H24" s="187"/>
    </row>
    <row r="25" spans="1:8">
      <c r="A25" s="187"/>
      <c r="B25" s="319"/>
      <c r="C25" s="319"/>
      <c r="D25" s="319"/>
      <c r="E25" s="319"/>
      <c r="F25" s="319"/>
      <c r="G25" s="319"/>
      <c r="H25" s="187"/>
    </row>
    <row r="26" spans="1:8">
      <c r="A26" s="187"/>
      <c r="B26" s="319"/>
      <c r="C26" s="319"/>
      <c r="D26" s="319"/>
      <c r="E26" s="319"/>
      <c r="F26" s="319"/>
      <c r="G26" s="319"/>
      <c r="H26" s="187"/>
    </row>
    <row r="27" spans="1:8">
      <c r="A27" s="187"/>
      <c r="B27" s="319"/>
      <c r="C27" s="319"/>
      <c r="D27" s="319"/>
      <c r="E27" s="319"/>
      <c r="F27" s="319"/>
      <c r="G27" s="319"/>
      <c r="H27" s="187"/>
    </row>
    <row r="28" spans="1:8">
      <c r="A28" s="187"/>
      <c r="B28" s="319"/>
      <c r="C28" s="319"/>
      <c r="D28" s="319"/>
      <c r="E28" s="319"/>
      <c r="F28" s="319"/>
      <c r="G28" s="319"/>
      <c r="H28" s="187"/>
    </row>
    <row r="29" spans="1:8">
      <c r="A29" s="187"/>
      <c r="B29" s="319"/>
      <c r="C29" s="319"/>
      <c r="D29" s="319"/>
      <c r="E29" s="319"/>
      <c r="F29" s="319"/>
      <c r="G29" s="319"/>
      <c r="H29" s="187"/>
    </row>
    <row r="30" spans="1:8">
      <c r="A30" s="187"/>
      <c r="B30" s="319"/>
      <c r="C30" s="319"/>
      <c r="D30" s="319"/>
      <c r="E30" s="319"/>
      <c r="F30" s="319"/>
      <c r="G30" s="319"/>
      <c r="H30" s="187"/>
    </row>
    <row r="31" spans="1:8">
      <c r="A31" s="187"/>
      <c r="B31" s="319"/>
      <c r="C31" s="319"/>
      <c r="D31" s="319"/>
      <c r="E31" s="319"/>
      <c r="F31" s="319"/>
      <c r="G31" s="319"/>
      <c r="H31" s="187"/>
    </row>
    <row r="32" spans="1:8">
      <c r="A32" s="187"/>
      <c r="B32" s="319"/>
      <c r="C32" s="319"/>
      <c r="D32" s="319"/>
      <c r="E32" s="319"/>
      <c r="F32" s="319"/>
      <c r="G32" s="319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1834</v>
      </c>
      <c r="D5" s="401"/>
      <c r="E5" s="401"/>
      <c r="F5" s="401"/>
      <c r="G5" s="401"/>
      <c r="H5" s="401"/>
      <c r="I5" s="401"/>
      <c r="J5" s="402"/>
      <c r="K5" s="403" t="s">
        <v>1835</v>
      </c>
      <c r="L5" s="404"/>
      <c r="M5" s="404"/>
      <c r="N5" s="404"/>
      <c r="O5" s="405" t="s">
        <v>1836</v>
      </c>
      <c r="P5" s="406"/>
      <c r="Q5" s="407"/>
    </row>
    <row r="6" spans="1:17" s="93" customFormat="1" ht="15.75" customHeight="1">
      <c r="A6" s="87" t="s">
        <v>1804</v>
      </c>
      <c r="B6" s="94" t="s">
        <v>1803</v>
      </c>
      <c r="C6" s="95" t="s">
        <v>1177</v>
      </c>
      <c r="D6" s="96" t="s">
        <v>1178</v>
      </c>
      <c r="E6" s="95" t="s">
        <v>1837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1838</v>
      </c>
      <c r="M6" s="138" t="s">
        <v>628</v>
      </c>
      <c r="N6" s="139" t="s">
        <v>1172</v>
      </c>
      <c r="O6" s="241" t="s">
        <v>1215</v>
      </c>
      <c r="P6" s="152"/>
      <c r="Q6" s="188" t="s">
        <v>1839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 t="str">
        <f>IF(FN_MC!P373="","*",FN_MC!P373)</f>
        <v>*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0.20833333333333334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1839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2026-01-23T10:08:13Z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