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643" documentId="120_S{118792C3-22EF-5104-A093-F22BFE3913F3}" xr6:coauthVersionLast="47" xr6:coauthVersionMax="47" xr10:uidLastSave="{2977BDA4-CFD0-401C-B611-C8F8291C3C1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5" l="1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M261" i="1" a="1"/>
  <c r="M261" i="1" s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M262" i="1" a="1"/>
  <c r="M262" i="1" s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M263" i="1" a="1"/>
  <c r="M263" i="1" s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M264" i="1" a="1"/>
  <c r="M264" i="1" s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M265" i="1" a="1"/>
  <c r="M265" i="1" s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<sst xmlns="http://schemas.openxmlformats.org/spreadsheetml/2006/main" count="6078" uniqueCount="1507">
  <si>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</si>
  <si>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</si>
  <si>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</si>
  <si>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</si>
  <si>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</si>
  <si>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</si>
  <si>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</si>
  <si>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</si>
  <si>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</si>
  <si>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</si>
  <si>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</si>
  <si>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</si>
  <si>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</si>
  <si>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</si>
  <si>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</si>
  <si>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</si>
  <si>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</si>
  <si>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</si>
  <si>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</si>
  <si>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</si>
  <si>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</si>
  <si>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</si>
  <si>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</si>
  <si>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</si>
  <si>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</si>
  <si>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</si>
  <si>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</si>
  <si>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</si>
  <si>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</si>
  <si>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</si>
  <si>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</si>
  <si>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</si>
  <si>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</si>
  <si>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</si>
  <si>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</si>
  <si>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</si>
  <si>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</si>
  <si>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</si>
  <si>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</si>
  <si>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</si>
  <si>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</si>
  <si>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</si>
  <si>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</si>
  <si>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</si>
  <si>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</si>
  <si>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</si>
  <si>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</si>
  <si>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</si>
  <si>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</si>
  <si>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</si>
  <si>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</si>
  <si>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</si>
  <si>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</si>
  <si>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</si>
  <si>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</si>
  <si>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</si>
  <si>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</si>
  <si>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</si>
  <si>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</si>
  <si>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</si>
  <si>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</si>
  <si>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</si>
  <si>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</si>
  <si>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</si>
  <si>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</si>
  <si>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</si>
  <si>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</si>
  <si>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</si>
  <si>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</si>
  <si>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</si>
  <si>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</si>
  <si>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</si>
  <si>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</si>
  <si>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</si>
  <si>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</si>
  <si>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</si>
  <si>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</si>
  <si>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</si>
  <si>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</si>
  <si>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</si>
  <si>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</si>
  <si>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</si>
  <si>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</si>
  <si>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</si>
  <si>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</si>
  <si>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</si>
  <si>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</si>
  <si>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</si>
  <si>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</si>
  <si>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</si>
  <si>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</si>
  <si>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</si>
  <si>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</si>
  <si>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</si>
  <si>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</si>
  <si>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</si>
  <si>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</si>
  <si>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</si>
  <si>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</si>
  <si>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</si>
  <si>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</si>
  <si>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</si>
  <si>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</si>
  <si>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</si>
  <si>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</si>
  <si>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</si>
  <si>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</si>
  <si>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</si>
  <si>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</si>
  <si>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</si>
  <si>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</si>
  <si>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</si>
  <si>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</si>
  <si>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</si>
  <si>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</si>
  <si>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</si>
  <si>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</si>
  <si>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</si>
  <si>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</si>
  <si>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</si>
  <si>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</si>
  <si>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</si>
  <si>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</si>
  <si>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</si>
  <si>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</si>
  <si>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</si>
  <si>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</si>
  <si>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</si>
  <si>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</si>
  <si>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</si>
  <si>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</si>
  <si>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</si>
  <si>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</si>
  <si>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</si>
  <si>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</si>
  <si>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</si>
  <si>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</si>
  <si>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</si>
  <si>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</si>
  <si>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</si>
  <si>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</si>
  <si>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</si>
  <si>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</si>
  <si>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</si>
  <si>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</si>
  <si>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</si>
  <si>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</si>
  <si>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</si>
  <si>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</si>
  <si>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</si>
  <si>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</si>
  <si>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</si>
  <si>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</si>
  <si>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</si>
  <si>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</si>
  <si>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</si>
  <si>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</si>
  <si>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</si>
  <si>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</si>
  <si>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</si>
  <si>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</si>
  <si>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</si>
  <si>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</si>
  <si>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</si>
  <si>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</si>
  <si>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</si>
  <si>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</si>
  <si>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</si>
  <si>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</si>
  <si>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</si>
  <si>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</si>
  <si>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</si>
  <si>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</si>
  <si>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</si>
  <si>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</si>
  <si>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</si>
  <si>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</si>
  <si>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</si>
  <si>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</si>
  <si>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</si>
  <si>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</si>
  <si>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</si>
  <si>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</si>
  <si>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</si>
  <si>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</si>
  <si>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</si>
  <si>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</si>
  <si>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</si>
  <si>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</si>
  <si>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</si>
  <si>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</si>
  <si>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</si>
  <si>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</si>
  <si>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</si>
  <si>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</si>
  <si>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</si>
  <si>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</si>
  <si>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</si>
  <si>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</si>
  <si>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</si>
  <si>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</si>
  <si>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</si>
  <si>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</si>
  <si>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</si>
  <si>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</si>
  <si>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</si>
  <si>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</si>
  <si>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</si>
  <si>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</si>
  <si>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</si>
  <si>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</si>
  <si>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</si>
  <si>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</si>
  <si>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</si>
  <si>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</si>
  <si>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</si>
  <si>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</si>
  <si>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</si>
  <si>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</si>
  <si>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</si>
  <si>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</si>
  <si>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</si>
  <si>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</si>
  <si>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</si>
  <si>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</si>
  <si>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</si>
  <si>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</si>
  <si>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</si>
  <si>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</si>
  <si>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</si>
  <si>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</si>
  <si>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</si>
  <si>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</si>
  <si>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</si>
  <si>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</si>
  <si>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</si>
  <si>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</si>
  <si>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</si>
  <si>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</si>
  <si>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</si>
  <si>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</si>
  <si>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</si>
  <si>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</si>
  <si>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</si>
  <si>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</si>
  <si>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</si>
  <si>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</si>
  <si>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</si>
  <si>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</si>
  <si>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</si>
  <si>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</si>
  <si>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</si>
  <si>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</si>
  <si>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</si>
  <si>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</si>
  <si>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</si>
  <si>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</si>
  <si>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</si>
  <si>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</si>
  <si>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</si>
  <si>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</si>
  <si>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</si>
  <si>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</si>
  <si>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</si>
  <si>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</si>
  <si>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</si>
  <si>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</si>
  <si>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</si>
  <si>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</si>
  <si>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</si>
  <si>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</si>
  <si>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</si>
  <si>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</si>
  <si>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</si>
  <si>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</si>
  <si>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</si>
  <si>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</si>
  <si>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</si>
  <si>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</si>
  <si>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</si>
  <si>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</si>
  <si>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</si>
  <si>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</si>
  <si>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</si>
  <si>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</si>
  <si>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</si>
  <si>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</si>
  <si>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</si>
  <si>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</si>
  <si>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</si>
  <si>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</si>
  <si>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</si>
  <si>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</si>
  <si>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</si>
  <si>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</si>
  <si>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</si>
  <si>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</si>
  <si>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</si>
  <si>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</si>
  <si>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</si>
  <si>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</si>
  <si>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</si>
  <si>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</si>
  <si>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</si>
  <si>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</si>
  <si>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</si>
  <si>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</si>
  <si>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</si>
  <si>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</si>
  <si>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</si>
  <si>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</si>
  <si>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</si>
  <si>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</si>
  <si>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</si>
  <si>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</si>
  <si>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</si>
  <si>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</si>
  <si>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</si>
  <si>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</si>
  <si>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</si>
  <si>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</si>
  <si>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</si>
  <si>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</si>
  <si>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</si>
  <si>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</si>
  <si>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</si>
  <si>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</si>
  <si>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</si>
  <si>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</si>
  <si>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</si>
  <si>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</si>
  <si>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</si>
  <si>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</si>
  <si>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</si>
  <si>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</si>
  <si>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</si>
  <si>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</si>
  <si>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</si>
  <si>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</si>
  <si>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</si>
  <si>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</si>
  <si>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</si>
  <si>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</si>
  <si>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</si>
  <si>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</si>
  <si>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</si>
  <si>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</si>
  <si>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</si>
  <si>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</si>
  <si>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</si>
  <si>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</si>
  <si>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</si>
  <si>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</si>
  <si>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</si>
  <si>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</si>
  <si>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</si>
  <si>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</si>
  <si>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</si>
  <si>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</si>
  <si>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</si>
  <si>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</si>
  <si>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</si>
  <si>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</si>
  <si>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</si>
  <si>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</si>
  <si>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</si>
  <si>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</si>
  <si>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</si>
  <si>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</si>
  <si>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</si>
  <si>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</si>
  <si>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</si>
  <si>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</si>
  <si>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</si>
  <si>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</si>
  <si>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</si>
  <si>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</si>
  <si>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</si>
  <si>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</si>
  <si>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</si>
  <si>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</si>
  <si>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</si>
  <si>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</si>
  <si>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</si>
  <si>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</si>
  <si>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</si>
  <si>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</si>
  <si>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</si>
  <si>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</si>
  <si>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</si>
  <si>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</si>
  <si>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</si>
  <si>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</si>
  <si>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</si>
  <si>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</si>
  <si>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</si>
  <si>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</si>
  <si>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</si>
  <si>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</si>
  <si>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</si>
  <si>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</si>
  <si>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</si>
  <si>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</si>
  <si>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</si>
  <si>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</si>
  <si>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</si>
  <si>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</si>
  <si>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</si>
  <si>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</si>
  <si>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</si>
  <si>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</si>
  <si>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</si>
  <si>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</si>
  <si>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</si>
  <si>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</si>
  <si>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</si>
  <si>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</si>
  <si>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</si>
  <si>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</si>
  <si>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</si>
  <si>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</si>
  <si>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</si>
  <si>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</si>
  <si>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</si>
  <si>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</si>
  <si>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</si>
  <si>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</si>
  <si>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</si>
  <si>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</si>
  <si>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</si>
  <si>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</si>
  <si>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</si>
  <si>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</si>
  <si>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</si>
  <si>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</si>
  <si>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</si>
  <si>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</si>
  <si>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</si>
  <si>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</si>
  <si>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</si>
  <si>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</si>
  <si>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</si>
  <si>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</si>
  <si>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</si>
  <si>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</si>
  <si>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</si>
  <si>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</si>
  <si>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</si>
  <si>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</si>
  <si>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</si>
  <si>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</si>
  <si>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</si>
  <si>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</si>
  <si>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</si>
  <si>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</si>
  <si>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</si>
  <si>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</si>
  <si>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</si>
  <si>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</si>
  <si>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</si>
  <si>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</si>
  <si>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</si>
  <si>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</si>
  <si>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</si>
  <si>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</si>
  <si>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</si>
  <si>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</si>
  <si>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</si>
  <si>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</si>
  <si>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</si>
  <si>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</si>
  <si>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</si>
  <si>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</si>
  <si>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</si>
  <si>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</si>
  <si>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</si>
  <si>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</si>
  <si>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</si>
  <si>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</si>
  <si>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</si>
  <si>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</si>
  <si>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</si>
  <si>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</si>
  <si>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</si>
  <si>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</si>
  <si>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</si>
  <si>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</si>
  <si>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</si>
  <si>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</si>
  <si>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</si>
  <si>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</si>
  <si>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</si>
  <si>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</si>
  <si>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</si>
  <si>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</si>
  <si>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</si>
  <si>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</si>
  <si>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</si>
  <si>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</si>
  <si>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</si>
  <si>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</si>
  <si>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</si>
  <si>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</si>
  <si>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</si>
  <si>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</si>
  <si>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</si>
  <si>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</si>
  <si>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</si>
  <si>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</si>
  <si>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</si>
  <si>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</si>
  <si>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</si>
  <si>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</si>
  <si>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</si>
  <si>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</si>
  <si>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</si>
  <si>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</si>
  <si>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</si>
  <si>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</si>
  <si>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</si>
  <si>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</si>
  <si>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</si>
  <si>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</si>
  <si>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</si>
  <si>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</si>
  <si>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</si>
  <si>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</si>
  <si>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</si>
  <si>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</si>
  <si>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</si>
  <si>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</si>
  <si>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</si>
  <si>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</si>
  <si>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</si>
  <si>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</si>
  <si>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</si>
  <si>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</si>
  <si>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</si>
  <si>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</si>
  <si>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</si>
  <si>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</si>
  <si>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</si>
  <si>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</si>
  <si>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</si>
  <si>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</si>
  <si>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</si>
  <si>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</si>
  <si>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</si>
  <si>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</si>
  <si>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</si>
  <si>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</si>
  <si>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</si>
  <si>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</si>
  <si>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</si>
  <si>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</si>
  <si>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</si>
  <si>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</si>
  <si>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</si>
  <si>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</si>
  <si>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</si>
  <si>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</si>
  <si>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</si>
  <si>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</si>
  <si>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</si>
  <si>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</si>
  <si>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</si>
  <si>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</si>
  <si>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</si>
  <si>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</si>
  <si>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</si>
  <si>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</si>
  <si>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</si>
  <si>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</si>
  <si>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</si>
  <si>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</si>
  <si>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</si>
  <si>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</si>
  <si>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</si>
  <si>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</si>
  <si>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</si>
  <si>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</si>
  <si>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</si>
  <si>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</si>
  <si>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</si>
  <si>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</si>
  <si>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</si>
  <si>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</si>
  <si>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</si>
  <si>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</si>
  <si>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</si>
  <si>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</si>
  <si>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</si>
  <si>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</si>
  <si>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</si>
  <si>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</si>
  <si>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</si>
  <si>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</si>
  <si>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</si>
  <si>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</si>
  <si>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</si>
  <si>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</si>
  <si>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</si>
  <si>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</si>
  <si>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</si>
  <si>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</si>
  <si>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</si>
  <si>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</si>
  <si>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</si>
  <si>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</si>
  <si>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</si>
  <si>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</si>
  <si>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</si>
  <si>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</si>
  <si>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</si>
  <si>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</si>
  <si>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</si>
  <si>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</si>
  <si>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</si>
  <si>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</si>
  <si>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</si>
  <si>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</si>
  <si>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</si>
  <si>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</si>
  <si>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</si>
  <si>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</si>
  <si>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</si>
  <si>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</si>
  <si>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</si>
  <si>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</si>
  <si>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</si>
  <si>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</si>
  <si>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</si>
  <si>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</si>
  <si>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</si>
  <si>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</si>
  <si>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</si>
  <si>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</si>
  <si>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</si>
  <si>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</si>
  <si>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</si>
  <si>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</si>
  <si>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</si>
  <si>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</si>
  <si>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</si>
  <si>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</si>
  <si>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</si>
  <si>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</si>
  <si>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</si>
  <si>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</si>
  <si>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</si>
  <si>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</si>
  <si>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</si>
  <si>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</si>
  <si>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</si>
  <si>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</si>
  <si>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</si>
  <si>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</si>
  <si>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</si>
  <si>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</si>
  <si>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</si>
  <si>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</si>
  <si>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</si>
  <si>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</si>
  <si>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</si>
  <si>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</si>
  <si>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</si>
  <si>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</si>
  <si>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</si>
  <si>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</si>
  <si>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</si>
  <si>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</si>
  <si>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</si>
  <si>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</si>
  <si>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</si>
  <si>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</si>
  <si>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</si>
  <si>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</si>
  <si>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</si>
  <si>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</si>
  <si>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</si>
  <si>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</si>
  <si>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</si>
  <si>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</si>
  <si>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</si>
  <si>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</si>
  <si>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</si>
  <si>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</si>
  <si>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</si>
  <si>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</si>
  <si>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</si>
  <si>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</si>
  <si>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</si>
  <si>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</si>
  <si>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</si>
  <si>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</si>
  <si>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</si>
  <si>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</si>
  <si>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</si>
  <si>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</si>
  <si>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</si>
  <si>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</si>
  <si>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</si>
  <si>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</si>
  <si>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</si>
  <si>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</si>
  <si>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</si>
  <si>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</si>
  <si>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</si>
  <si>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</si>
  <si>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</si>
  <si>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</si>
  <si>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</si>
  <si>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</si>
  <si>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</si>
  <si>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</si>
  <si>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</si>
  <si>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</si>
  <si>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</si>
  <si>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</si>
  <si>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</si>
  <si>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</si>
  <si>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</si>
  <si>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</si>
  <si>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</si>
  <si>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</si>
  <si>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</si>
  <si>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</si>
  <si>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</si>
  <si>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</si>
  <si>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</si>
  <si>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</si>
  <si>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</si>
  <si>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</si>
  <si>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</si>
  <si>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</si>
  <si>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</si>
  <si>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</si>
  <si>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</si>
  <si>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</si>
  <si>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</si>
  <si>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</si>
  <si>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</si>
  <si>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</si>
  <si>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</si>
  <si>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</si>
  <si>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</si>
  <si>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</si>
  <si>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</si>
  <si>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</si>
  <si>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</si>
  <si>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</si>
  <si>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</si>
  <si>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</si>
  <si>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</si>
  <si>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</si>
  <si>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</si>
  <si>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</si>
  <si>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</si>
  <si>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</si>
  <si>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</si>
  <si>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</si>
  <si>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</si>
  <si>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</si>
  <si>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</si>
  <si>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</si>
  <si>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</si>
  <si>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</si>
  <si>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</si>
  <si>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</si>
  <si>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</si>
  <si>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</si>
  <si>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</si>
  <si>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</si>
  <si>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</si>
  <si>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</si>
  <si>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</si>
  <si>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</si>
  <si>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</si>
  <si>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</si>
  <si>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</si>
  <si>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</si>
  <si>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</si>
  <si>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</si>
  <si>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</si>
  <si>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</si>
  <si>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</si>
  <si>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</si>
  <si>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</si>
  <si>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</si>
  <si>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</si>
  <si>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</si>
  <si>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</si>
  <si>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</si>
  <si>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</si>
  <si>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</si>
  <si>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</si>
  <si>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</si>
  <si>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</si>
  <si>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</si>
  <si>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</si>
  <si>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</si>
  <si>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</si>
  <si>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</si>
  <si>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</si>
  <si>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</si>
  <si>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</si>
  <si>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</si>
  <si>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</si>
  <si>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</si>
  <si>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</si>
  <si>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</si>
  <si>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</si>
  <si>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</si>
  <si>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</si>
  <si>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</si>
  <si>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</si>
  <si>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</si>
  <si>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</si>
  <si>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</si>
  <si>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</si>
  <si>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</si>
  <si>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</si>
  <si>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</si>
  <si>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</si>
  <si>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</si>
  <si>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</si>
  <si>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</si>
  <si>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</si>
  <si>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</si>
  <si>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</si>
  <si>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</si>
  <si>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</si>
  <si>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</si>
  <si>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</si>
  <si>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</si>
  <si>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</si>
  <si>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</si>
  <si>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</si>
  <si>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</si>
  <si>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</si>
  <si>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</si>
  <si>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</si>
  <si>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</si>
  <si>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</si>
  <si>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</si>
  <si>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</si>
  <si>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</si>
  <si>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</si>
  <si>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</si>
  <si>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</si>
  <si>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</si>
  <si>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</si>
  <si>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</si>
  <si>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</si>
  <si>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</si>
  <si>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</si>
  <si>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</si>
  <si>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</si>
  <si>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</si>
  <si>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</si>
  <si>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</si>
  <si>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</si>
  <si>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</si>
  <si>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</si>
  <si>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</si>
  <si>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</si>
  <si>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</si>
  <si>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</si>
  <si>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</si>
  <si>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</si>
  <si>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</si>
  <si>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</si>
  <si>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</si>
  <si>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</si>
  <si>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</si>
  <si>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</si>
  <si>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</si>
  <si>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</si>
  <si>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</si>
  <si>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</si>
  <si>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</si>
  <si>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</si>
  <si>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</si>
  <si>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</si>
  <si>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</si>
  <si>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</si>
  <si>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</si>
  <si>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</si>
  <si>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</si>
  <si>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</si>
  <si>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</si>
  <si>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</si>
  <si>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</si>
  <si>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</si>
  <si>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</si>
  <si>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</si>
  <si>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</si>
  <si>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</si>
  <si>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</si>
  <si>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</si>
  <si>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</si>
  <si>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</si>
  <si>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</si>
  <si>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</si>
  <si>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</si>
  <si>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</si>
  <si>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</si>
  <si>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</si>
  <si>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</si>
  <si>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</si>
  <si>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</si>
  <si>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</si>
  <si>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</si>
  <si>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</si>
  <si>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</si>
  <si>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</si>
  <si>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</si>
  <si>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</si>
  <si>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</si>
  <si>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</si>
  <si>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</si>
  <si>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</si>
  <si>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</si>
  <si>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</si>
  <si>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</si>
  <si>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</si>
  <si>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</si>
  <si>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</si>
  <si>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</si>
  <si>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</si>
  <si>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</si>
  <si>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</si>
  <si>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</si>
  <si>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</si>
  <si>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</si>
  <si>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</si>
  <si>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</si>
  <si>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</si>
  <si>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</si>
  <si>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</si>
  <si>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</si>
  <si>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</si>
  <si>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</si>
  <si>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</si>
  <si>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</si>
  <si>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</si>
  <si>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</si>
  <si>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</si>
  <si>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</si>
  <si>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</si>
  <si>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</si>
  <si>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</si>
  <si>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</si>
  <si>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</si>
  <si>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</si>
  <si>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</si>
  <si>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</si>
  <si>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</si>
  <si>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</si>
  <si>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</si>
  <si>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</si>
  <si>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</si>
  <si>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</si>
  <si>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</si>
  <si>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</si>
  <si>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</si>
  <si>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</si>
  <si>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</si>
  <si>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</si>
  <si>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</si>
  <si>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</si>
  <si>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</si>
  <si>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</si>
  <si>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</si>
  <si>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</si>
  <si>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</si>
  <si>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</si>
  <si>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</si>
  <si>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</si>
  <si>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</si>
  <si>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</si>
  <si>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</si>
  <si>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</si>
  <si>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</si>
  <si>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</si>
  <si>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</si>
  <si>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</si>
  <si>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</si>
  <si>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</si>
  <si>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</si>
  <si>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</si>
  <si>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</si>
  <si>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</si>
  <si>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</si>
  <si>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</si>
  <si>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</si>
  <si>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</si>
  <si>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</si>
  <si>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</si>
  <si>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</si>
  <si>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</si>
  <si>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</si>
  <si>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</si>
  <si>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</si>
  <si>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</si>
  <si>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</si>
  <si>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</si>
  <si>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</si>
  <si>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</si>
  <si>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</si>
  <si>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</si>
  <si>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</si>
  <si>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</si>
  <si>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</si>
  <si>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</si>
  <si>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</si>
  <si>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</si>
  <si>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</si>
  <si>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</si>
  <si>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</si>
  <si>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</si>
  <si>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</si>
  <si>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</si>
  <si>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</si>
  <si>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</si>
  <si>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</si>
  <si>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</si>
  <si>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</si>
  <si>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</si>
  <si>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</si>
  <si>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</si>
  <si>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</si>
  <si>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</si>
  <si>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</si>
  <si>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</si>
  <si>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</si>
  <si>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</si>
  <si>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</si>
  <si>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</si>
  <si>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</si>
  <si>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</si>
  <si>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</si>
  <si>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</si>
  <si>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</si>
  <si>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</si>
  <si>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</si>
  <si>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</si>
  <si>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</si>
  <si>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</si>
  <si>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</si>
  <si>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</si>
  <si>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</si>
  <si>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</si>
  <si>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</si>
  <si>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</si>
  <si>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</si>
  <si>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</si>
  <si>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</si>
  <si>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</si>
  <si>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</si>
  <si>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</si>
  <si>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</si>
  <si>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</si>
  <si>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</si>
  <si>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</si>
  <si>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</si>
  <si>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</si>
  <si>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</si>
  <si>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</si>
  <si>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</si>
  <si>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</si>
  <si>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</si>
  <si>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</si>
  <si>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</si>
  <si>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</si>
  <si>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</si>
  <si>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</si>
  <si>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</si>
  <si>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</si>
  <si>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</si>
  <si>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</si>
  <si>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</si>
  <si>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</si>
  <si>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</si>
  <si>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</si>
  <si>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</si>
  <si>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</si>
  <si>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</si>
  <si>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</si>
  <si>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</si>
  <si>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</si>
  <si>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</si>
  <si>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</si>
  <si>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</si>
  <si>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</si>
  <si>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</si>
  <si>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</si>
  <si>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</si>
  <si>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</si>
  <si>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</si>
  <si>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</si>
  <si>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</si>
  <si>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</si>
  <si>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</si>
  <si>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</si>
  <si>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</si>
  <si>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</si>
  <si>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</si>
  <si>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</si>
  <si>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</si>
  <si>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</si>
  <si>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</si>
  <si>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</si>
  <si>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</si>
  <si>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</si>
  <si>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</si>
  <si>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</si>
  <si>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</si>
  <si>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</si>
  <si>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</si>
  <si>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</si>
  <si>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</si>
  <si>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</si>
  <si>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</si>
  <si>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</si>
  <si>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</si>
  <si>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</si>
  <si>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</si>
  <si>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</si>
  <si>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</si>
  <si>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</si>
  <si>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</si>
  <si>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</si>
  <si>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</si>
  <si>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</si>
  <si>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</si>
  <si>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</si>
  <si>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</si>
  <si>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</si>
  <si>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</si>
  <si>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</si>
  <si>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</si>
  <si>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</si>
  <si>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</si>
  <si>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</si>
  <si>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</si>
  <si>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</si>
  <si>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</si>
  <si>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</si>
  <si>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</si>
  <si>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</si>
  <si>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</si>
  <si>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</si>
  <si>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</si>
  <si>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</si>
  <si>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</si>
  <si>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</si>
  <si>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</si>
  <si>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</si>
  <si>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</si>
  <si>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</si>
  <si>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</si>
  <si>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</si>
  <si>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</si>
  <si>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</si>
  <si>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</si>
  <si>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</si>
  <si>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</si>
  <si>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</si>
  <si>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</si>
  <si>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</si>
  <si>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</si>
  <si>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</si>
  <si>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</si>
  <si>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</si>
  <si>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</si>
  <si>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</si>
  <si>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</si>
  <si>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</si>
  <si>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</si>
  <si>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</si>
  <si>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</si>
  <si>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</si>
  <si>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</si>
  <si>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</si>
  <si>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</si>
  <si>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</si>
  <si>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</si>
  <si>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</si>
  <si>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</si>
  <si>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</si>
  <si>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</si>
  <si>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</si>
  <si>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</si>
  <si>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</si>
  <si>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</si>
  <si>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</si>
  <si>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</si>
  <si>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</si>
  <si>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</si>
  <si>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</si>
  <si>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</si>
  <si>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</si>
  <si>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</si>
  <si>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</si>
  <si>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</si>
  <si>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</si>
  <si>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</si>
  <si>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</si>
  <si>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</si>
  <si>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</si>
  <si>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</si>
  <si>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</si>
  <si>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</si>
  <si>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</si>
  <si>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</si>
  <si>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</si>
  <si>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</si>
  <si>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</si>
  <si>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</si>
  <si>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</si>
  <si>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</si>
  <si>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</si>
  <si>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</si>
  <si>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</si>
  <si>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</si>
  <si>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</si>
  <si>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</si>
  <si>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</si>
  <si>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</si>
  <si>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</si>
  <si>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</si>
  <si>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</si>
  <si>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</si>
  <si>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</si>
  <si>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</si>
  <si>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</si>
  <si>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</si>
  <si>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</si>
  <si>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</si>
  <si>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</si>
  <si>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</si>
  <si>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</si>
  <si>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</si>
  <si>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</si>
  <si>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</si>
  <si>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</si>
  <si>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</si>
  <si>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</si>
  <si>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</si>
  <si>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</si>
  <si>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</si>
  <si>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</si>
  <si>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</si>
  <si>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</si>
  <si>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</si>
  <si>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</si>
  <si>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</si>
  <si>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</si>
  <si>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</si>
  <si>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</si>
  <si>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</si>
  <si>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</si>
  <si>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</si>
  <si>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</si>
  <si>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</si>
  <si>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</si>
  <si>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</si>
  <si>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</si>
  <si>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</si>
  <si>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</si>
  <si>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</si>
  <si>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</si>
  <si>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</si>
  <si>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</si>
  <si>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</si>
  <si>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</si>
  <si>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</si>
  <si>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</si>
  <si>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</si>
  <si>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</si>
  <si>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</si>
  <si>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</si>
  <si>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</si>
  <si>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</si>
  <si>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</si>
  <si>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</si>
  <si>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</si>
  <si>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</si>
  <si>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</si>
  <si>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</si>
  <si>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</si>
  <si>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</si>
  <si>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</si>
  <si>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</si>
  <si>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</si>
  <si>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</si>
  <si>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</si>
  <si>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</si>
  <si>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</si>
  <si>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</si>
  <si>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</si>
  <si>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</si>
  <si>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</si>
  <si>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</si>
  <si>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</si>
  <si>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</si>
  <si>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</si>
  <si>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</si>
  <si>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</si>
  <si>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</si>
  <si>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</si>
  <si>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</si>
  <si>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</si>
  <si>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</si>
  <si>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</si>
  <si>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</si>
  <si>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</si>
  <si>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</si>
  <si>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</si>
  <si>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</si>
  <si>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</si>
  <si>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</si>
  <si>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</si>
  <si>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</si>
  <si>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</si>
  <si>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</si>
  <si>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</si>
  <si>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</si>
  <si>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</si>
  <si>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</si>
  <si>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</si>
  <si>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</si>
  <si>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</si>
  <si>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</si>
  <si>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</si>
  <si>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</si>
  <si>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</si>
  <si>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</si>
  <si>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</si>
  <si>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</si>
  <si>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</si>
  <si>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</si>
  <si>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</si>
  <si>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</si>
  <si>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</si>
  <si>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</si>
  <si>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</si>
  <si>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</si>
  <si>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</si>
  <si>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</si>
  <si>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</si>
  <si>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</si>
  <si>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</si>
  <si>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</si>
  <si>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</si>
  <si>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</si>
  <si>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</si>
  <si>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</si>
  <si>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</si>
  <si>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</si>
  <si>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</si>
  <si>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</si>
  <si>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</si>
  <si>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</si>
  <si>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</si>
  <si>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</si>
  <si>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</si>
  <si>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</si>
  <si>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</si>
  <si>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</si>
  <si>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</si>
  <si>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</si>
  <si>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</si>
  <si>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</si>
  <si>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</si>
  <si>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</si>
  <si>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</si>
  <si>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</si>
  <si>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</si>
  <si>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</si>
  <si>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</si>
  <si>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</si>
  <si>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</si>
  <si>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</si>
  <si>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</si>
  <si>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</si>
  <si>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</si>
  <si>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</si>
  <si>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</si>
  <si>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</si>
  <si>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</si>
  <si>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</si>
  <si>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</si>
  <si>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</si>
  <si>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</si>
  <si>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</si>
  <si>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</si>
  <si>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</si>
  <si>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</si>
  <si>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</si>
  <si>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</si>
  <si>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</si>
  <si>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</si>
  <si>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</si>
  <si>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</si>
  <si>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</si>
  <si>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</si>
  <si>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</si>
  <si>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</si>
  <si>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</si>
  <si>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</si>
  <si>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</si>
  <si>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</si>
  <si>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</si>
  <si>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</si>
  <si>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</si>
  <si>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</si>
  <si>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</si>
  <si>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</si>
  <si>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</si>
  <si>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</si>
  <si>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</si>
  <si>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</si>
  <si>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</si>
  <si>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</si>
  <si>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</si>
  <si>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</si>
  <si>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</si>
  <si>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</si>
  <si>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</si>
  <si>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</si>
  <si>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</si>
  <si>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</si>
  <si>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</si>
  <si>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</si>
  <si>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</si>
  <si>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</si>
  <si>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</si>
  <si>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</si>
  <si>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 xml:space="preserve">Aguarda termino de carregamento </t>
  </si>
  <si>
    <t>MC1 08:08, faixa após I31 09:30</t>
  </si>
  <si>
    <t xml:space="preserve">Varrição </t>
  </si>
  <si>
    <t>MC1 07:47</t>
  </si>
  <si>
    <t>MC1 07:59, cancelado intervalo CCO</t>
  </si>
  <si>
    <t xml:space="preserve">Equipe pronta 09:32, aguarda oportunidade </t>
  </si>
  <si>
    <t xml:space="preserve">Aguarda chegada do V40 para abertura de intervalo </t>
  </si>
  <si>
    <t xml:space="preserve">MC1 08:01, autorizado 09:19 em deslocamento para intervalo </t>
  </si>
  <si>
    <t xml:space="preserve">Mauro   </t>
  </si>
  <si>
    <t>Igor</t>
  </si>
  <si>
    <t>Antonio</t>
  </si>
  <si>
    <t xml:space="preserve">Equipe pronta 08:30, aguarda oportunidade </t>
  </si>
  <si>
    <t xml:space="preserve">Aguarda informar pronto para alinhar intervalo </t>
  </si>
  <si>
    <t>ZRQ1/ZRQ1381</t>
  </si>
  <si>
    <t>MC1 08:27, cancelado intervalo CCO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</si>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</sst>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AP4" activePane="bottomRight" state="frozen"/>
      <selection pane="bottomRight" activeCell="AZ232" sqref="AZ23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8" t="s">
        <v>969</v>
      </c>
      <c r="C1" s="229"/>
      <c r="D1" s="229"/>
      <c r="E1" s="228" t="s">
        <v>970</v>
      </c>
      <c r="F1" s="229"/>
      <c r="G1" s="230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31"/>
      <c r="AG1" s="4"/>
      <c r="AH1" s="238" t="s">
        <v>971</v>
      </c>
      <c r="AI1" s="239"/>
      <c r="AJ1" s="239"/>
      <c r="AK1" s="239"/>
      <c r="AL1" s="240"/>
      <c r="AM1" s="241"/>
      <c r="AN1" s="239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42"/>
      <c r="BF1" s="4"/>
      <c r="BG1" s="243" t="s">
        <v>972</v>
      </c>
      <c r="BH1" s="244"/>
      <c r="BI1" s="244"/>
      <c r="BJ1" s="245"/>
      <c r="BK1" s="217" t="s">
        <v>973</v>
      </c>
      <c r="BL1" s="235" t="s">
        <v>974</v>
      </c>
      <c r="BM1" s="236"/>
      <c r="BN1" s="236"/>
      <c r="BO1" s="236"/>
      <c r="BP1" s="236"/>
      <c r="BQ1" s="236"/>
      <c r="BR1" s="23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8" t="s">
        <v>975</v>
      </c>
      <c r="AI2" s="239"/>
      <c r="AJ2" s="239"/>
      <c r="AK2" s="239"/>
      <c r="AL2" s="240"/>
      <c r="AM2" s="241"/>
      <c r="AN2" s="239"/>
      <c r="AO2" s="239"/>
      <c r="AP2" s="242"/>
      <c r="AQ2" s="5"/>
      <c r="AR2" s="238" t="s">
        <v>978</v>
      </c>
      <c r="AS2" s="239"/>
      <c r="AT2" s="239"/>
      <c r="AU2" s="239"/>
      <c r="AV2" s="239"/>
      <c r="AW2" s="239"/>
      <c r="AX2" s="242"/>
      <c r="AY2" s="5"/>
      <c r="AZ2" s="232" t="s">
        <v>979</v>
      </c>
      <c r="BA2" s="234"/>
      <c r="BB2" s="238" t="s">
        <v>976</v>
      </c>
      <c r="BC2" s="239"/>
      <c r="BD2" s="239"/>
      <c r="BE2" s="242"/>
      <c r="BF2" s="4"/>
      <c r="BG2" s="246"/>
      <c r="BH2" s="247"/>
      <c r="BI2" s="247"/>
      <c r="BJ2" s="248"/>
      <c r="BK2" s="4"/>
      <c r="BL2" s="249"/>
      <c r="BM2" s="250"/>
      <c r="BN2" s="250"/>
      <c r="BO2" s="250"/>
      <c r="BP2" s="250"/>
      <c r="BQ2" s="250"/>
      <c r="BR2" s="25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2" t="s">
        <v>980</v>
      </c>
      <c r="AI3" s="234"/>
      <c r="AJ3" s="232" t="s">
        <v>981</v>
      </c>
      <c r="AK3" s="233"/>
      <c r="AL3" s="254"/>
      <c r="AM3" s="255"/>
      <c r="AN3" s="233"/>
      <c r="AO3" s="233"/>
      <c r="AP3" s="234"/>
      <c r="AQ3" s="60"/>
      <c r="AR3" s="226" t="s">
        <v>987</v>
      </c>
      <c r="AS3" s="227"/>
      <c r="AT3" s="226" t="s">
        <v>988</v>
      </c>
      <c r="AU3" s="227"/>
      <c r="AV3" s="226" t="s">
        <v>989</v>
      </c>
      <c r="AW3" s="227"/>
      <c r="AX3" s="60" t="s">
        <v>990</v>
      </c>
      <c r="AY3" s="60"/>
      <c r="AZ3" s="252"/>
      <c r="BA3" s="253"/>
      <c r="BB3" s="232" t="s">
        <v>983</v>
      </c>
      <c r="BC3" s="233"/>
      <c r="BD3" s="233"/>
      <c r="BE3" s="234"/>
      <c r="BF3" s="59"/>
      <c r="BG3" s="246"/>
      <c r="BH3" s="247"/>
      <c r="BI3" s="247"/>
      <c r="BJ3" s="248"/>
      <c r="BK3" s="59"/>
      <c r="BL3" s="235" t="s">
        <v>991</v>
      </c>
      <c r="BM3" s="236"/>
      <c r="BN3" s="236"/>
      <c r="BO3" s="237"/>
      <c r="BP3" s="235" t="s">
        <v>773</v>
      </c>
      <c r="BQ3" s="236"/>
      <c r="BR3" s="23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 t="s">
        <v>1440</v>
      </c>
      <c r="BJ227" s="17"/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/>
      <c r="BH228" s="16"/>
      <c r="BI228" s="16" t="s">
        <v>1441</v>
      </c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1442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/>
      <c r="AS230" s="108"/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/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/>
      <c r="BH230" s="16"/>
      <c r="BI230" s="16" t="s">
        <v>1443</v>
      </c>
      <c r="BJ230" s="17"/>
      <c r="BK230" s="15"/>
      <c r="BL230" s="130"/>
      <c r="BM230" s="130"/>
      <c r="BN230" s="130"/>
      <c r="BO230" s="17"/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1444</v>
      </c>
      <c r="BJ231" s="17"/>
      <c r="BK231" s="15"/>
      <c r="BL231" s="130"/>
      <c r="BM231" s="130"/>
      <c r="BN231" s="130"/>
      <c r="BO231" s="17"/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/>
      <c r="AS232" s="108"/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0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/>
      <c r="BH232" s="16"/>
      <c r="BI232" s="16" t="s">
        <v>1445</v>
      </c>
      <c r="BJ232" s="17"/>
      <c r="BK232" s="15"/>
      <c r="BL232" s="130"/>
      <c r="BM232" s="130"/>
      <c r="BN232" s="130"/>
      <c r="BO232" s="17"/>
      <c r="BP232" s="11" t="str">
        <f t="shared" si="12"/>
        <v>Produção e Intervalo</v>
      </c>
      <c r="BQ232" s="18">
        <f>IF(OR(B232="",E232=""),"*",AX232/O232)</f>
        <v>0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/>
      <c r="AR235" s="108"/>
      <c r="AS235" s="108"/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0</v>
      </c>
      <c r="AY235" s="153"/>
      <c r="AZ235" s="109"/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/>
      <c r="BH235" s="16"/>
      <c r="BI235" s="16" t="s">
        <v>1446</v>
      </c>
      <c r="BJ235" s="17"/>
      <c r="BK235" s="15"/>
      <c r="BL235" s="130"/>
      <c r="BM235" s="130"/>
      <c r="BN235" s="130"/>
      <c r="BO235" s="17"/>
      <c r="BP235" s="11" t="str">
        <f t="shared" si="12"/>
        <v>Produção e Intervalo</v>
      </c>
      <c r="BQ235" s="18">
        <f>IF(OR(B235="",E235=""),"*",AX235/O235)</f>
        <v>0</v>
      </c>
      <c r="BR235" s="18">
        <f>IF(OR(B235="",E235=""),"*",AZ235/P235)</f>
        <v>0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/>
      <c r="AS236" s="108"/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0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/>
      <c r="BH236" s="16"/>
      <c r="BI236" s="16" t="s">
        <v>1447</v>
      </c>
      <c r="BJ236" s="17"/>
      <c r="BK236" s="15"/>
      <c r="BL236" s="130"/>
      <c r="BM236" s="130"/>
      <c r="BN236" s="130"/>
      <c r="BO236" s="17"/>
      <c r="BP236" s="11" t="str">
        <f t="shared" si="12"/>
        <v>Produção e Intervalo</v>
      </c>
      <c r="BQ236" s="18">
        <f>IF(OR(B236="",E236=""),"*",AX236/O236)</f>
        <v>0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1448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/>
      <c r="AR237" s="108"/>
      <c r="AS237" s="108"/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0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/>
      <c r="BH237" s="16"/>
      <c r="BI237" s="16" t="s">
        <v>1446</v>
      </c>
      <c r="BJ237" s="17"/>
      <c r="BK237" s="15"/>
      <c r="BL237" s="130"/>
      <c r="BM237" s="130"/>
      <c r="BN237" s="130"/>
      <c r="BO237" s="17"/>
      <c r="BP237" s="11" t="str">
        <f t="shared" si="12"/>
        <v>Produção e Intervalo</v>
      </c>
      <c r="BQ237" s="18">
        <f>IF(OR(B237="",E237=""),"*",AX237/O237)</f>
        <v>0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44.646999999999998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8" s="106">
        <v>0.375</v>
      </c>
      <c r="O238" s="106">
        <v>6.9444444444444447E-4</v>
      </c>
      <c r="P238" s="105">
        <v>2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1449</v>
      </c>
      <c r="V238" s="151" t="s">
        <v>1150</v>
      </c>
      <c r="W238" s="104" t="s">
        <v>447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ZMA-ZDG</v>
      </c>
      <c r="AM238" s="105" t="str">
        <f>IF(BS_CONTROLE[[#This Row],[SB]]=0, "-", BS_CONTROLE[[#This Row],[SB]])</f>
        <v>ZMAK47</v>
      </c>
      <c r="AN238" s="105">
        <f>IF(BS_CONTROLE[[#This Row],[SUB]]=0, "-", BS_CONTROLE[[#This Row],[SUB]])</f>
        <v>73</v>
      </c>
      <c r="AO238" s="105">
        <f>BS_CONTROLE[[#This Row],[KM - Inicio]]</f>
        <v>44.646999999999998</v>
      </c>
      <c r="AP238" s="105">
        <f>BS_CONTROLE[[#This Row],[KM - Inicio]]</f>
        <v>44.646999999999998</v>
      </c>
      <c r="AQ238" s="108"/>
      <c r="AR238" s="108"/>
      <c r="AS238" s="108"/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0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/>
      <c r="BH238" s="16"/>
      <c r="BI238" s="16" t="s">
        <v>1446</v>
      </c>
      <c r="BJ238" s="17"/>
      <c r="BK238" s="15"/>
      <c r="BL238" s="130"/>
      <c r="BM238" s="130"/>
      <c r="BN238" s="130"/>
      <c r="BO238" s="17"/>
      <c r="BP238" s="11" t="str">
        <f t="shared" si="12"/>
        <v>Produção e Intervalo</v>
      </c>
      <c r="BQ238" s="18">
        <f>IF(OR(B238="",E238=""),"*",AX238/O238)</f>
        <v>0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1450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/>
      <c r="AS241" s="108"/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0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/>
      <c r="BH241" s="16"/>
      <c r="BI241" s="16" t="s">
        <v>1451</v>
      </c>
      <c r="BJ241" s="17"/>
      <c r="BK241" s="15"/>
      <c r="BL241" s="130"/>
      <c r="BM241" s="130"/>
      <c r="BN241" s="130"/>
      <c r="BO241" s="17"/>
      <c r="BP241" s="11" t="str">
        <f t="shared" si="12"/>
        <v>Produção e Intervalo</v>
      </c>
      <c r="BQ241" s="18">
        <f>IF(OR(B241="",E241=""),"*",AX241/O241)</f>
        <v>0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/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 t="s">
        <v>1452</v>
      </c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1453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1454</v>
      </c>
      <c r="BJ245" s="17"/>
      <c r="BK245" s="15"/>
      <c r="BL245" s="130"/>
      <c r="BM245" s="130"/>
      <c r="BN245" s="130"/>
      <c r="BO245" s="17"/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7" operator="equal">
      <formula>"NÃO"</formula>
    </cfRule>
    <cfRule type="cellIs" dxfId="187" priority="12028" operator="equal">
      <formula>"SIM"</formula>
    </cfRule>
  </conditionalFormatting>
  <conditionalFormatting sqref="AY6:AY1056">
    <cfRule type="expression" dxfId="186" priority="54483">
      <formula>#REF!=1</formula>
    </cfRule>
  </conditionalFormatting>
  <conditionalFormatting sqref="BD6:BD1056 AX6:AX1056 T6:T1056">
    <cfRule type="cellIs" dxfId="185" priority="54467" operator="equal">
      <formula>"ERRO"</formula>
    </cfRule>
  </conditionalFormatting>
  <conditionalFormatting sqref="BP6:BP1056">
    <cfRule type="cellIs" dxfId="184" priority="54462" operator="equal">
      <formula>"Produção e Intervalo"</formula>
    </cfRule>
    <cfRule type="cellIs" dxfId="183" priority="54463" operator="equal">
      <formula>"Aderente"</formula>
    </cfRule>
    <cfRule type="cellIs" dxfId="182" priority="54464" operator="equal">
      <formula>"Intervalo"</formula>
    </cfRule>
    <cfRule type="cellIs" dxfId="181" priority="54465" operator="equal">
      <formula>"Produção"</formula>
    </cfRule>
    <cfRule type="cellIs" dxfId="180" priority="54466" operator="equal">
      <formula>"ERRO"</formula>
    </cfRule>
  </conditionalFormatting>
  <conditionalFormatting sqref="BQ6:BR1056">
    <cfRule type="cellIs" dxfId="179" priority="54444" operator="equal">
      <formula>"*"</formula>
    </cfRule>
    <cfRule type="cellIs" dxfId="178" priority="54445" operator="greaterThanOrEqual">
      <formula>1</formula>
    </cfRule>
    <cfRule type="cellIs" dxfId="177" priority="54446" operator="lessThan">
      <formula>1</formula>
    </cfRule>
  </conditionalFormatting>
  <conditionalFormatting sqref="BJ2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4" operator="equal">
      <formula>"OPORTUNIDADE"</formula>
    </cfRule>
  </conditionalFormatting>
  <conditionalFormatting sqref="X28:Y29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J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0" operator="equal">
      <formula>"OPORTUNIDADE"</formula>
    </cfRule>
  </conditionalFormatting>
  <conditionalFormatting sqref="Y39">
    <cfRule type="cellIs" dxfId="172" priority="318" operator="equal">
      <formula>"NÃO"</formula>
    </cfRule>
    <cfRule type="cellIs" dxfId="171" priority="319" operator="equal">
      <formula>"SIM"</formula>
    </cfRule>
  </conditionalFormatting>
  <conditionalFormatting sqref="X42:X43">
    <cfRule type="cellIs" dxfId="170" priority="317" operator="equal">
      <formula>"OPORTUNIDADE"</formula>
    </cfRule>
  </conditionalFormatting>
  <conditionalFormatting sqref="X42:X43">
    <cfRule type="cellIs" dxfId="169" priority="315" operator="equal">
      <formula>"NÃO"</formula>
    </cfRule>
    <cfRule type="cellIs" dxfId="168" priority="316" operator="equal">
      <formula>"SIM"</formula>
    </cfRule>
  </conditionalFormatting>
  <conditionalFormatting sqref="BJ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8" operator="equal">
      <formula>"OPORTUNIDADE"</formula>
    </cfRule>
  </conditionalFormatting>
  <conditionalFormatting sqref="X46:Y46 Y47:Y48 X47:X50">
    <cfRule type="cellIs" dxfId="166" priority="286" operator="equal">
      <formula>"NÃO"</formula>
    </cfRule>
    <cfRule type="cellIs" dxfId="165" priority="287" operator="equal">
      <formula>"SIM"</formula>
    </cfRule>
  </conditionalFormatting>
  <conditionalFormatting sqref="BJ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0" operator="equal">
      <formula>"OPORTUNIDADE"</formula>
    </cfRule>
  </conditionalFormatting>
  <conditionalFormatting sqref="Y57">
    <cfRule type="cellIs" dxfId="163" priority="258" operator="equal">
      <formula>"NÃO"</formula>
    </cfRule>
    <cfRule type="cellIs" dxfId="162" priority="259" operator="equal">
      <formula>"SIM"</formula>
    </cfRule>
  </conditionalFormatting>
  <conditionalFormatting sqref="BJ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7" operator="equal">
      <formula>"OPORTUNIDADE"</formula>
    </cfRule>
  </conditionalFormatting>
  <conditionalFormatting sqref="X52:X61">
    <cfRule type="cellIs" dxfId="160" priority="245" operator="equal">
      <formula>"NÃO"</formula>
    </cfRule>
    <cfRule type="cellIs" dxfId="159" priority="246" operator="equal">
      <formula>"SIM"</formula>
    </cfRule>
  </conditionalFormatting>
  <conditionalFormatting sqref="BJ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1" operator="equal">
      <formula>"OPORTUNIDADE"</formula>
    </cfRule>
  </conditionalFormatting>
  <conditionalFormatting sqref="Y73">
    <cfRule type="cellIs" dxfId="157" priority="209" operator="equal">
      <formula>"NÃO"</formula>
    </cfRule>
    <cfRule type="cellIs" dxfId="156" priority="210" operator="equal">
      <formula>"SIM"</formula>
    </cfRule>
  </conditionalFormatting>
  <conditionalFormatting sqref="X75">
    <cfRule type="cellIs" dxfId="155" priority="205" operator="equal">
      <formula>"OPORTUNIDADE"</formula>
    </cfRule>
  </conditionalFormatting>
  <conditionalFormatting sqref="X75">
    <cfRule type="cellIs" dxfId="154" priority="203" operator="equal">
      <formula>"NÃO"</formula>
    </cfRule>
    <cfRule type="cellIs" dxfId="153" priority="204" operator="equal">
      <formula>"SIM"</formula>
    </cfRule>
  </conditionalFormatting>
  <conditionalFormatting sqref="BJ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8" operator="equal">
      <formula>"OPORTUNIDADE"</formula>
    </cfRule>
  </conditionalFormatting>
  <conditionalFormatting sqref="X76:X77">
    <cfRule type="cellIs" dxfId="151" priority="196" operator="equal">
      <formula>"NÃO"</formula>
    </cfRule>
    <cfRule type="cellIs" dxfId="150" priority="197" operator="equal">
      <formula>"SIM"</formula>
    </cfRule>
  </conditionalFormatting>
  <conditionalFormatting sqref="BO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:BJ1056 BJ216:BJ217 BJ219">
    <cfRule type="iconSet" priority="6320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2">
      <iconSet showValue="0">
        <cfvo type="percent" val="0"/>
        <cfvo type="num" val="1"/>
        <cfvo type="num" val="1" gte="0"/>
      </iconSet>
    </cfRule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1455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1456</v>
      </c>
      <c r="C4" s="159" t="s">
        <v>1457</v>
      </c>
      <c r="D4" s="159" t="s">
        <v>1458</v>
      </c>
      <c r="E4" s="159" t="s">
        <v>1459</v>
      </c>
      <c r="F4" s="159" t="s">
        <v>4</v>
      </c>
      <c r="G4" s="159" t="s">
        <v>1460</v>
      </c>
    </row>
    <row r="5" spans="2:7">
      <c r="B5" s="160" t="s">
        <v>1461</v>
      </c>
      <c r="C5" s="160">
        <v>257068</v>
      </c>
      <c r="D5" s="160" t="s">
        <v>1462</v>
      </c>
      <c r="E5" s="160" t="s">
        <v>1463</v>
      </c>
      <c r="F5" s="160" t="s">
        <v>1463</v>
      </c>
      <c r="G5" s="161">
        <v>46296</v>
      </c>
    </row>
    <row r="6" spans="2:7">
      <c r="B6" s="160" t="s">
        <v>1464</v>
      </c>
      <c r="C6" s="160" t="s">
        <v>624</v>
      </c>
      <c r="D6" s="160" t="s">
        <v>624</v>
      </c>
      <c r="E6" s="160" t="s">
        <v>624</v>
      </c>
      <c r="F6" s="160" t="s">
        <v>1465</v>
      </c>
      <c r="G6" s="161" t="s">
        <v>624</v>
      </c>
    </row>
    <row r="7" spans="2:7">
      <c r="B7" s="160" t="s">
        <v>1466</v>
      </c>
      <c r="C7" s="160">
        <v>257472</v>
      </c>
      <c r="D7" s="160" t="s">
        <v>1467</v>
      </c>
      <c r="E7" s="160" t="s">
        <v>1468</v>
      </c>
      <c r="F7" s="160" t="s">
        <v>1468</v>
      </c>
      <c r="G7" s="161">
        <v>45992</v>
      </c>
    </row>
    <row r="8" spans="2:7">
      <c r="B8" s="160" t="s">
        <v>1469</v>
      </c>
      <c r="C8" s="160">
        <v>260307</v>
      </c>
      <c r="D8" s="160" t="s">
        <v>1470</v>
      </c>
      <c r="E8" s="160" t="s">
        <v>1471</v>
      </c>
      <c r="F8" s="160" t="s">
        <v>1468</v>
      </c>
      <c r="G8" s="161">
        <v>46082</v>
      </c>
    </row>
    <row r="9" spans="2:7">
      <c r="B9" s="160" t="s">
        <v>1472</v>
      </c>
      <c r="C9" s="160">
        <v>333033</v>
      </c>
      <c r="D9" s="160" t="s">
        <v>1473</v>
      </c>
      <c r="E9" s="160" t="s">
        <v>1465</v>
      </c>
      <c r="F9" s="160" t="s">
        <v>1474</v>
      </c>
      <c r="G9" s="160" t="s">
        <v>624</v>
      </c>
    </row>
    <row r="10" spans="2:7">
      <c r="B10" s="160" t="s">
        <v>1475</v>
      </c>
      <c r="C10" s="160">
        <v>263576</v>
      </c>
      <c r="D10" s="160" t="s">
        <v>1476</v>
      </c>
      <c r="E10" s="160" t="s">
        <v>1465</v>
      </c>
      <c r="F10" s="160" t="s">
        <v>1465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1477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1478</v>
      </c>
      <c r="E3" s="198" t="s">
        <v>1479</v>
      </c>
      <c r="F3" s="198" t="s">
        <v>1480</v>
      </c>
      <c r="G3" s="198" t="s">
        <v>1481</v>
      </c>
      <c r="H3" s="198" t="s">
        <v>1482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1483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1484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1485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I1" workbookViewId="0">
      <selection activeCell="A225" sqref="A225:T24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1486</v>
      </c>
      <c r="V1" s="264"/>
      <c r="W1" s="264"/>
    </row>
    <row r="2" spans="1:23" ht="15" customHeight="1">
      <c r="A2" s="87" t="s">
        <v>1487</v>
      </c>
      <c r="B2" s="87" t="s">
        <v>1488</v>
      </c>
      <c r="C2" s="87" t="s">
        <v>442</v>
      </c>
      <c r="D2" s="88" t="s">
        <v>1012</v>
      </c>
      <c r="E2" s="88" t="s">
        <v>4</v>
      </c>
      <c r="F2" s="88" t="s">
        <v>1489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1490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PDM - DESCARGA - DORMENTE</v>
      </c>
      <c r="I224" s="145" t="str">
        <f>IF(SP_NORTE!G227="","*",SP_NORTE!G227)</f>
        <v>ZSF2</v>
      </c>
      <c r="J224" s="145" t="str">
        <f>IF(SP_NORTE!H227="","*",SP_NORTE!H227)</f>
        <v>ZSF2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500 Nº DE DORMENTES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Contrato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ZMA-ZDG</v>
      </c>
      <c r="L235" s="138" t="str">
        <f>IF(SP_NORTE!M238="","*",SP_NORTE!M238)</f>
        <v>ZMAK47</v>
      </c>
      <c r="M235" s="139">
        <f>IF(SP_NORTE!I238="","*",SP_NORTE!I238)</f>
        <v>73</v>
      </c>
      <c r="N235" s="144">
        <f>IF(SP_NORTE!J238="","*",SP_NORTE!J238)</f>
        <v>44.646999999999998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6.9444444444444447E-4</v>
      </c>
      <c r="R235" s="145" t="str">
        <f>IF(SP_NORTE!P238="","*",CONCATENATE(SP_NORTE!P238," ",SP_NORTE!Q238))</f>
        <v>2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7" dateTimeGrouping="day"/>
      </filters>
    </filterColumn>
    <filterColumn colId="6">
      <filters>
        <filter val="V19"/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1491</v>
      </c>
      <c r="C2" s="121" t="s">
        <v>998</v>
      </c>
      <c r="D2" s="76" t="s">
        <v>1000</v>
      </c>
      <c r="E2" s="76" t="s">
        <v>1492</v>
      </c>
      <c r="F2" s="99" t="s">
        <v>1493</v>
      </c>
      <c r="G2" s="76" t="s">
        <v>1494</v>
      </c>
      <c r="H2" s="76" t="s">
        <v>1495</v>
      </c>
      <c r="I2" s="76" t="s">
        <v>1496</v>
      </c>
      <c r="J2" s="76" t="s">
        <v>1497</v>
      </c>
      <c r="K2" s="78" t="s">
        <v>1498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ZMA-ZDG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1499</v>
      </c>
    </row>
    <row r="8" spans="1:73">
      <c r="BT8" s="215"/>
    </row>
    <row r="9" spans="1:73" ht="117.75">
      <c r="BS9" s="213"/>
      <c r="BT9" s="222" t="s">
        <v>1500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1501</v>
      </c>
      <c r="D5" s="266"/>
      <c r="E5" s="266"/>
      <c r="F5" s="266"/>
      <c r="G5" s="266"/>
      <c r="H5" s="266"/>
      <c r="I5" s="266"/>
      <c r="J5" s="267"/>
      <c r="K5" s="268" t="s">
        <v>1502</v>
      </c>
      <c r="L5" s="269"/>
      <c r="M5" s="269"/>
      <c r="N5" s="269"/>
      <c r="O5" s="270" t="s">
        <v>1503</v>
      </c>
      <c r="P5" s="271"/>
    </row>
    <row r="6" spans="1:16" s="74" customFormat="1" ht="15" customHeight="1">
      <c r="A6" s="66" t="s">
        <v>1489</v>
      </c>
      <c r="B6" s="75" t="s">
        <v>1488</v>
      </c>
      <c r="C6" s="76" t="s">
        <v>1012</v>
      </c>
      <c r="D6" s="77" t="s">
        <v>1013</v>
      </c>
      <c r="E6" s="76" t="s">
        <v>1504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1505</v>
      </c>
      <c r="M6" s="80" t="s">
        <v>642</v>
      </c>
      <c r="N6" s="81" t="s">
        <v>1007</v>
      </c>
      <c r="O6" s="156" t="s">
        <v>1050</v>
      </c>
      <c r="P6" s="132" t="s">
        <v>1506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*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Contrato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ZMA-ZDG</v>
      </c>
      <c r="H183" s="116">
        <f>IF(SP_NORTE!J238="","*",SP_NORTE!J238)</f>
        <v>44.646999999999998</v>
      </c>
      <c r="I183" s="113">
        <f>IF(SP_NORTE!N238="","*",SP_NORTE!N238)</f>
        <v>0.375</v>
      </c>
      <c r="J183" s="113">
        <f>IF(SP_NORTE!O238="","*",SP_NORTE!O238)</f>
        <v>6.9444444444444447E-4</v>
      </c>
      <c r="K183" s="83" t="str">
        <f>IF(SP_NORTE!AJ238="","*",SP_NORTE!AJ238)</f>
        <v>-</v>
      </c>
      <c r="L183" s="83" t="str">
        <f>IF(SP_NORTE!AL238="","*",SP_NORTE!AL238)</f>
        <v>ZMA-ZDG</v>
      </c>
      <c r="M183" s="83">
        <f>IF(SP_NORTE!AO238="","*",SP_NORTE!AO238)</f>
        <v>44.646999999999998</v>
      </c>
      <c r="N183" s="83" t="str">
        <f>IF(SP_NORTE!AL238="","*",SP_NORTE!AL238)</f>
        <v>ZMA-ZDG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2026-02-17T12:35:33Z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