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78" documentId="8_{B6337239-1A00-434D-AAD0-422EA1FEB5AE}" xr6:coauthVersionLast="47" xr6:coauthVersionMax="47" xr10:uidLastSave="{9BDBE2A7-CDC3-433C-9D85-C08F3E598A3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2" i="12" l="1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L469" i="12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AY448" i="1"/>
  <c r="BR448" i="1" s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AY449" i="1"/>
  <c r="BR449" i="1" s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AY450" i="1"/>
  <c r="BR450" i="1" s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AY451" i="1"/>
  <c r="BR451" i="1" s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509" i="1" l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<sst xmlns="http://schemas.openxmlformats.org/spreadsheetml/2006/main" count="10474" uniqueCount="1637">
  <si>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</si>
  <si>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</si>
  <si>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</si>
  <si>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</si>
  <si>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</si>
  <si>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</si>
  <si>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</si>
  <si>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</si>
  <si>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</si>
  <si>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</si>
  <si>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</si>
  <si>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</si>
  <si>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</si>
  <si>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</si>
  <si>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</si>
  <si>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</si>
  <si>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</si>
  <si>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</si>
  <si>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</si>
  <si>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</si>
  <si>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</si>
  <si>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</si>
  <si>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</si>
  <si>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</si>
  <si>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</si>
  <si>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</si>
  <si>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</si>
  <si>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</si>
  <si>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</si>
  <si>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</si>
  <si>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</si>
  <si>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</si>
  <si>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</si>
  <si>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</si>
  <si>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</si>
  <si>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</si>
  <si>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</si>
  <si>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</si>
  <si>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</si>
  <si>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</si>
  <si>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</si>
  <si>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</si>
  <si>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</si>
  <si>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</si>
  <si>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</si>
  <si>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</si>
  <si>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</si>
  <si>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</si>
  <si>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</si>
  <si>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</si>
  <si>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</si>
  <si>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</si>
  <si>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</si>
  <si>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</si>
  <si>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</si>
  <si>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</si>
  <si>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</si>
  <si>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</si>
  <si>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</si>
  <si>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</si>
  <si>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</si>
  <si>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</si>
  <si>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</si>
  <si>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</si>
  <si>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</si>
  <si>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</si>
  <si>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</si>
  <si>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</si>
  <si>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</si>
  <si>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</si>
  <si>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</si>
  <si>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</si>
  <si>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</si>
  <si>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</si>
  <si>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</si>
  <si>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</si>
  <si>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</si>
  <si>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</si>
  <si>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</si>
  <si>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</si>
  <si>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</si>
  <si>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</si>
  <si>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</si>
  <si>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</si>
  <si>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</si>
  <si>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</si>
  <si>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</si>
  <si>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</si>
  <si>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</si>
  <si>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</si>
  <si>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</si>
  <si>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</si>
  <si>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</si>
  <si>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</si>
  <si>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</si>
  <si>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</si>
  <si>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</si>
  <si>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</si>
  <si>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</si>
  <si>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</si>
  <si>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</si>
  <si>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</si>
  <si>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</si>
  <si>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</si>
  <si>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</si>
  <si>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</si>
  <si>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</si>
  <si>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</si>
  <si>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</si>
  <si>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</si>
  <si>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</si>
  <si>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</si>
  <si>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</si>
  <si>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</si>
  <si>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</si>
  <si>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</si>
  <si>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</si>
  <si>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</si>
  <si>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</si>
  <si>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</si>
  <si>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</si>
  <si>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</si>
  <si>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</si>
  <si>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</si>
  <si>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</si>
  <si>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</si>
  <si>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</si>
  <si>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</si>
  <si>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</si>
  <si>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</si>
  <si>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</si>
  <si>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</si>
  <si>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</si>
  <si>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</si>
  <si>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</si>
  <si>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</si>
  <si>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</si>
  <si>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</si>
  <si>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</si>
  <si>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</si>
  <si>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</si>
  <si>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</si>
  <si>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</si>
  <si>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</si>
  <si>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</si>
  <si>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</si>
  <si>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</si>
  <si>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</si>
  <si>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</si>
  <si>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</si>
  <si>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</si>
  <si>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</si>
  <si>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</si>
  <si>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</si>
  <si>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</si>
  <si>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</si>
  <si>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</si>
  <si>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</si>
  <si>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</si>
  <si>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</si>
  <si>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</si>
  <si>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</si>
  <si>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</si>
  <si>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</si>
  <si>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</si>
  <si>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</si>
  <si>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</si>
  <si>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</si>
  <si>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</si>
  <si>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</si>
  <si>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</si>
  <si>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</si>
  <si>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</si>
  <si>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</si>
  <si>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</si>
  <si>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</si>
  <si>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</si>
  <si>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</si>
  <si>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</si>
  <si>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</si>
  <si>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</si>
  <si>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</si>
  <si>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</si>
  <si>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</si>
  <si>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</si>
  <si>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</si>
  <si>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</si>
  <si>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</si>
  <si>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</si>
  <si>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</si>
  <si>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</si>
  <si>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</si>
  <si>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</si>
  <si>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</si>
  <si>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</si>
  <si>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</si>
  <si>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</si>
  <si>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</si>
  <si>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</si>
  <si>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</si>
  <si>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</si>
  <si>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</si>
  <si>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</si>
  <si>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</si>
  <si>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</si>
  <si>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</si>
  <si>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</si>
  <si>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</si>
  <si>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</si>
  <si>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</si>
  <si>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</si>
  <si>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</si>
  <si>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</si>
  <si>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</si>
  <si>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</si>
  <si>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</si>
  <si>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</si>
  <si>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</si>
  <si>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</si>
  <si>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</si>
  <si>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</si>
  <si>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</si>
  <si>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</si>
  <si>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</si>
  <si>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</si>
  <si>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</si>
  <si>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</si>
  <si>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</si>
  <si>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</si>
  <si>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</si>
  <si>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</si>
  <si>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</si>
  <si>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</si>
  <si>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</si>
  <si>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</si>
  <si>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</si>
  <si>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</si>
  <si>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</si>
  <si>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</si>
  <si>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</si>
  <si>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</si>
  <si>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</si>
  <si>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</si>
  <si>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</si>
  <si>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</si>
  <si>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</si>
  <si>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</si>
  <si>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</si>
  <si>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</si>
  <si>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</si>
  <si>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</si>
  <si>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</si>
  <si>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</si>
  <si>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</si>
  <si>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</si>
  <si>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</si>
  <si>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</si>
  <si>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</si>
  <si>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</si>
  <si>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</si>
  <si>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</si>
  <si>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</si>
  <si>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</si>
  <si>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</si>
  <si>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</si>
  <si>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</si>
  <si>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</si>
  <si>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</si>
  <si>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</si>
  <si>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</si>
  <si>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</si>
  <si>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</si>
  <si>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</si>
  <si>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</si>
  <si>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</si>
  <si>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</si>
  <si>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</si>
  <si>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</si>
  <si>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</si>
  <si>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</si>
  <si>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</si>
  <si>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</si>
  <si>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</si>
  <si>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</si>
  <si>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</si>
  <si>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</si>
  <si>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</si>
  <si>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</si>
  <si>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</si>
  <si>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</si>
  <si>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</si>
  <si>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</si>
  <si>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</si>
  <si>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</si>
  <si>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</si>
  <si>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</si>
  <si>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</si>
  <si>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</si>
  <si>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</si>
  <si>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</si>
  <si>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</si>
  <si>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</si>
  <si>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</si>
  <si>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</si>
  <si>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</si>
  <si>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</si>
  <si>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</si>
  <si>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</si>
  <si>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</si>
  <si>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</si>
  <si>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</si>
  <si>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</si>
  <si>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</si>
  <si>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</si>
  <si>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</si>
  <si>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</si>
  <si>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</si>
  <si>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</si>
  <si>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</si>
  <si>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</si>
  <si>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</si>
  <si>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</si>
  <si>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</si>
  <si>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</si>
  <si>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</si>
  <si>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</si>
  <si>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</si>
  <si>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</si>
  <si>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</si>
  <si>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</si>
  <si>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</si>
  <si>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</si>
  <si>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</si>
  <si>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</si>
  <si>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</si>
  <si>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</si>
  <si>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</si>
  <si>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</si>
  <si>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</si>
  <si>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</si>
  <si>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</si>
  <si>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</si>
  <si>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</si>
  <si>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</si>
  <si>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</si>
  <si>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</si>
  <si>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</si>
  <si>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</si>
  <si>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</si>
  <si>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</si>
  <si>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</si>
  <si>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</si>
  <si>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</si>
  <si>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</si>
  <si>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</si>
  <si>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</si>
  <si>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</si>
  <si>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</si>
  <si>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</si>
  <si>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</si>
  <si>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</si>
  <si>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</si>
  <si>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</si>
  <si>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</si>
  <si>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</si>
  <si>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</si>
  <si>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</si>
  <si>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</si>
  <si>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</si>
  <si>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</si>
  <si>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</si>
  <si>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</si>
  <si>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</si>
  <si>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</si>
  <si>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</si>
  <si>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</si>
  <si>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</si>
  <si>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</si>
  <si>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</si>
  <si>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</si>
  <si>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</si>
  <si>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</si>
  <si>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</si>
  <si>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</si>
  <si>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</si>
  <si>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</si>
  <si>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</si>
  <si>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</si>
  <si>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</si>
  <si>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</si>
  <si>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</si>
  <si>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</si>
  <si>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</si>
  <si>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</si>
  <si>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</si>
  <si>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</si>
  <si>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</si>
  <si>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</si>
  <si>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</si>
  <si>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</si>
  <si>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</si>
  <si>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</si>
  <si>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</si>
  <si>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</si>
  <si>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</si>
  <si>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</si>
  <si>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</si>
  <si>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</si>
  <si>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</si>
  <si>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</si>
  <si>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</si>
  <si>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</si>
  <si>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</si>
  <si>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</si>
  <si>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</si>
  <si>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</si>
  <si>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</si>
  <si>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</si>
  <si>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</si>
  <si>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</si>
  <si>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</si>
  <si>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</si>
  <si>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</si>
  <si>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</si>
  <si>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</si>
  <si>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</si>
  <si>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</si>
  <si>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</si>
  <si>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</si>
  <si>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</si>
  <si>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</si>
  <si>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</si>
  <si>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</si>
  <si>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</si>
  <si>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</si>
  <si>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</si>
  <si>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</si>
  <si>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</si>
  <si>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</si>
  <si>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</si>
  <si>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</si>
  <si>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</si>
  <si>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</si>
  <si>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</si>
  <si>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</si>
  <si>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</si>
  <si>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</si>
  <si>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</si>
  <si>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</si>
  <si>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</si>
  <si>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</si>
  <si>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</si>
  <si>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</si>
  <si>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</si>
  <si>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</si>
  <si>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</si>
  <si>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</si>
  <si>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</si>
  <si>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</si>
  <si>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</si>
  <si>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</si>
  <si>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</si>
  <si>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</si>
  <si>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</si>
  <si>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</si>
  <si>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</si>
  <si>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</si>
  <si>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</si>
  <si>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</si>
  <si>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</si>
  <si>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</si>
  <si>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</si>
  <si>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</si>
  <si>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</si>
  <si>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</si>
  <si>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</si>
  <si>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</si>
  <si>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</si>
  <si>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</si>
  <si>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</si>
  <si>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</si>
  <si>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</si>
  <si>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</si>
  <si>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</si>
  <si>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</si>
  <si>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</si>
  <si>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</si>
  <si>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</si>
  <si>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</si>
  <si>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</si>
  <si>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</si>
  <si>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</si>
  <si>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</si>
  <si>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</si>
  <si>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</si>
  <si>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</si>
  <si>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</si>
  <si>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</si>
  <si>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</si>
  <si>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</si>
  <si>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</si>
  <si>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</si>
  <si>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</si>
  <si>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</si>
  <si>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</si>
  <si>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</si>
  <si>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</si>
  <si>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</si>
  <si>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</si>
  <si>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</si>
  <si>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</si>
  <si>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</si>
  <si>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</si>
  <si>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</si>
  <si>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</si>
  <si>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</si>
  <si>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</si>
  <si>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</si>
  <si>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</si>
  <si>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</si>
  <si>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</si>
  <si>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</si>
  <si>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</si>
  <si>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</si>
  <si>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</si>
  <si>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</si>
  <si>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</si>
  <si>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</si>
  <si>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</si>
  <si>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</si>
  <si>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</si>
  <si>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</si>
  <si>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</si>
  <si>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</si>
  <si>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</si>
  <si>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</si>
  <si>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</si>
  <si>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</si>
  <si>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</si>
  <si>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</si>
  <si>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</si>
  <si>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</si>
  <si>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</si>
  <si>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</si>
  <si>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</si>
  <si>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</si>
  <si>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</si>
  <si>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</si>
  <si>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</si>
  <si>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</si>
  <si>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</si>
  <si>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</si>
  <si>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</si>
  <si>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</si>
  <si>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</si>
  <si>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</si>
  <si>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</si>
  <si>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</si>
  <si>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</si>
  <si>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</si>
  <si>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</si>
  <si>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</si>
  <si>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</si>
  <si>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</si>
  <si>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</si>
  <si>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</si>
  <si>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</si>
  <si>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</si>
  <si>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</si>
  <si>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</si>
  <si>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</si>
  <si>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</si>
  <si>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</si>
  <si>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</si>
  <si>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</si>
  <si>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</si>
  <si>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</si>
  <si>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</si>
  <si>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</si>
  <si>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</si>
  <si>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</si>
  <si>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</si>
  <si>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</si>
  <si>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</si>
  <si>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</si>
  <si>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</si>
  <si>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</si>
  <si>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</si>
  <si>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</si>
  <si>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</si>
  <si>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</si>
  <si>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</si>
  <si>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</si>
  <si>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</si>
  <si>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</si>
  <si>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</si>
  <si>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</si>
  <si>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</si>
  <si>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</si>
  <si>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</si>
  <si>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</si>
  <si>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</si>
  <si>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</si>
  <si>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</si>
  <si>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</si>
  <si>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</si>
  <si>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</si>
  <si>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</si>
  <si>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</si>
  <si>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</si>
  <si>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</si>
  <si>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</si>
  <si>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</si>
  <si>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</si>
  <si>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</si>
  <si>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</si>
  <si>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</si>
  <si>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</si>
  <si>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</si>
  <si>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</si>
  <si>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</si>
  <si>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</si>
  <si>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</si>
  <si>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</si>
  <si>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</si>
  <si>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</si>
  <si>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</si>
  <si>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</si>
  <si>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</si>
  <si>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</si>
  <si>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</si>
  <si>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</si>
  <si>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</si>
  <si>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</si>
  <si>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</si>
  <si>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</si>
  <si>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</si>
  <si>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</si>
  <si>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</si>
  <si>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</si>
  <si>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</si>
  <si>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</si>
  <si>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</si>
  <si>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</si>
  <si>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</si>
  <si>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</si>
  <si>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</si>
  <si>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</si>
  <si>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</si>
  <si>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</si>
  <si>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</si>
  <si>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</si>
  <si>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</si>
  <si>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</si>
  <si>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</si>
  <si>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</si>
  <si>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</si>
  <si>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</si>
  <si>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</si>
  <si>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</si>
  <si>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</si>
  <si>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</si>
  <si>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</si>
  <si>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</si>
  <si>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</si>
  <si>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</si>
  <si>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</si>
  <si>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</si>
  <si>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</si>
  <si>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</si>
  <si>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</si>
  <si>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</si>
  <si>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</si>
  <si>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</si>
  <si>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</si>
  <si>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</si>
  <si>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</si>
  <si>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</si>
  <si>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</si>
  <si>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</si>
  <si>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</si>
  <si>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</si>
  <si>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</si>
  <si>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</si>
  <si>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</si>
  <si>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</si>
  <si>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</si>
  <si>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</si>
  <si>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</si>
  <si>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</si>
  <si>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</si>
  <si>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</si>
  <si>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</si>
  <si>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</si>
  <si>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</si>
  <si>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</si>
  <si>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</si>
  <si>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</si>
  <si>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</si>
  <si>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</si>
  <si>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</si>
  <si>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</si>
  <si>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</si>
  <si>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</si>
  <si>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</si>
  <si>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</si>
  <si>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</si>
  <si>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</si>
  <si>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</si>
  <si>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</si>
  <si>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</si>
  <si>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</si>
  <si>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</si>
  <si>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</si>
  <si>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</si>
  <si>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</si>
  <si>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</si>
  <si>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</si>
  <si>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</si>
  <si>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</si>
  <si>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</si>
  <si>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</si>
  <si>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</si>
  <si>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</si>
  <si>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</si>
  <si>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</si>
  <si>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</si>
  <si>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</si>
  <si>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</si>
  <si>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</si>
  <si>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</si>
  <si>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</si>
  <si>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</si>
  <si>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</si>
  <si>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</si>
  <si>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</si>
  <si>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</si>
  <si>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</si>
  <si>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</si>
  <si>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</si>
  <si>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</si>
  <si>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</si>
  <si>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</si>
  <si>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</si>
  <si>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</si>
  <si>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</si>
  <si>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</si>
  <si>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</si>
  <si>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</si>
  <si>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</si>
  <si>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</si>
  <si>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</si>
  <si>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</si>
  <si>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</si>
  <si>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</si>
  <si>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</si>
  <si>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</si>
  <si>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</si>
  <si>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</si>
  <si>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</si>
  <si>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</si>
  <si>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</si>
  <si>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</si>
  <si>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</si>
  <si>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</si>
  <si>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</si>
  <si>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</si>
  <si>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</si>
  <si>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</si>
  <si>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</si>
  <si>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</si>
  <si>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</si>
  <si>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</si>
  <si>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</si>
  <si>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</si>
  <si>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</si>
  <si>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</si>
  <si>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</si>
  <si>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</si>
  <si>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</si>
  <si>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</si>
  <si>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</si>
  <si>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</si>
  <si>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</si>
  <si>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</si>
  <si>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</si>
  <si>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</si>
  <si>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</si>
  <si>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</si>
  <si>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</si>
  <si>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</si>
  <si>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</si>
  <si>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</si>
  <si>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</si>
  <si>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</si>
  <si>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</si>
  <si>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</si>
  <si>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</si>
  <si>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</si>
  <si>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</si>
  <si>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</si>
  <si>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</si>
  <si>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</si>
  <si>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</si>
  <si>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</si>
  <si>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</si>
  <si>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</si>
  <si>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</si>
  <si>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</si>
  <si>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</si>
  <si>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</si>
  <si>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</si>
  <si>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</si>
  <si>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</si>
  <si>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</si>
  <si>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</si>
  <si>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</si>
  <si>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</si>
  <si>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</si>
  <si>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</si>
  <si>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</si>
  <si>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</si>
  <si>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</si>
  <si>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</si>
  <si>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</si>
  <si>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</si>
  <si>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</si>
  <si>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</si>
  <si>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</si>
  <si>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</si>
  <si>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</si>
  <si>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</si>
  <si>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</si>
  <si>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</si>
  <si>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</si>
  <si>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</si>
  <si>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</si>
  <si>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</si>
  <si>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</si>
  <si>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</si>
  <si>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</si>
  <si>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</si>
  <si>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</si>
  <si>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</si>
  <si>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</si>
  <si>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</si>
  <si>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</si>
  <si>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</si>
  <si>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</si>
  <si>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</si>
  <si>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</si>
  <si>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</si>
  <si>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</si>
  <si>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</si>
  <si>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</si>
  <si>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</si>
  <si>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</si>
  <si>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</si>
  <si>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</si>
  <si>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</si>
  <si>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</si>
  <si>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</si>
  <si>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</si>
  <si>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</si>
  <si>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</si>
  <si>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</si>
  <si>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</si>
  <si>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</si>
  <si>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</si>
  <si>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</si>
  <si>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</si>
  <si>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</si>
  <si>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</si>
  <si>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</si>
  <si>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</si>
  <si>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</si>
  <si>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</si>
  <si>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</si>
  <si>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</si>
  <si>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</si>
  <si>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</si>
  <si>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</si>
  <si>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</si>
  <si>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</si>
  <si>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</si>
  <si>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</si>
  <si>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</si>
  <si>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</si>
  <si>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</si>
  <si>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</si>
  <si>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</si>
  <si>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</si>
  <si>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</si>
  <si>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</si>
  <si>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</si>
  <si>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</si>
  <si>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</si>
  <si>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</si>
  <si>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</si>
  <si>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</si>
  <si>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</si>
  <si>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</si>
  <si>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</si>
  <si>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</si>
  <si>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</si>
  <si>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</si>
  <si>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</si>
  <si>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</si>
  <si>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</si>
  <si>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</si>
  <si>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</si>
  <si>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</si>
  <si>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</si>
  <si>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</si>
  <si>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</si>
  <si>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</si>
  <si>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</si>
  <si>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</si>
  <si>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</si>
  <si>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</si>
  <si>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</si>
  <si>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</si>
  <si>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</si>
  <si>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</si>
  <si>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</si>
  <si>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</si>
  <si>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</si>
  <si>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</si>
  <si>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</si>
  <si>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</si>
  <si>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</si>
  <si>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</si>
  <si>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</si>
  <si>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</si>
  <si>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</si>
  <si>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</si>
  <si>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</si>
  <si>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</si>
  <si>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</si>
  <si>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</si>
  <si>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</si>
  <si>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</si>
  <si>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</si>
  <si>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</si>
  <si>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</si>
  <si>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</si>
  <si>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</si>
  <si>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</si>
  <si>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</si>
  <si>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</si>
  <si>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</si>
  <si>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</si>
  <si>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</si>
  <si>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</si>
  <si>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</si>
  <si>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</si>
  <si>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</si>
  <si>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</si>
  <si>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</si>
  <si>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</si>
  <si>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</si>
  <si>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</si>
  <si>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</si>
  <si>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</si>
  <si>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</si>
  <si>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</si>
  <si>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</si>
  <si>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</si>
  <si>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</si>
  <si>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</si>
  <si>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</si>
  <si>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</si>
  <si>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</si>
  <si>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</si>
  <si>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</si>
  <si>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</si>
  <si>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</si>
  <si>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</si>
  <si>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</si>
  <si>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</si>
  <si>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</si>
  <si>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</si>
  <si>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</si>
  <si>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</si>
  <si>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</si>
  <si>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</si>
  <si>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</si>
  <si>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</si>
  <si>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</si>
  <si>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</si>
  <si>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</si>
  <si>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</si>
  <si>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</si>
  <si>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</si>
  <si>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</si>
  <si>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</si>
  <si>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</si>
  <si>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</si>
  <si>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</si>
  <si>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</si>
  <si>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</si>
  <si>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</si>
  <si>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</si>
  <si>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</si>
  <si>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</si>
  <si>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</si>
  <si>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</si>
  <si>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</si>
  <si>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</si>
  <si>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</si>
  <si>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</si>
  <si>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</si>
  <si>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</si>
  <si>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</si>
  <si>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</si>
  <si>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</si>
  <si>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</si>
  <si>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</si>
  <si>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</si>
  <si>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</si>
  <si>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</si>
  <si>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</si>
  <si>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</si>
  <si>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</si>
  <si>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</si>
  <si>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</si>
  <si>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</si>
  <si>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</si>
  <si>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</si>
  <si>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</si>
  <si>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</si>
  <si>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</si>
  <si>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</si>
  <si>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</si>
  <si>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</si>
  <si>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</si>
  <si>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</si>
  <si>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</si>
  <si>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</si>
  <si>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</si>
  <si>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</si>
  <si>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</si>
  <si>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</si>
  <si>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</si>
  <si>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</si>
  <si>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</si>
  <si>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</si>
  <si>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</si>
  <si>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</si>
  <si>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</si>
  <si>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</si>
  <si>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</si>
  <si>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</si>
  <si>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</si>
  <si>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</si>
  <si>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</si>
  <si>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</si>
  <si>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</si>
  <si>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</si>
  <si>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</si>
  <si>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</si>
  <si>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</si>
  <si>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</si>
  <si>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</si>
  <si>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</si>
  <si>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</si>
  <si>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</si>
  <si>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</si>
  <si>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</si>
  <si>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</si>
  <si>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</si>
  <si>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</si>
  <si>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</si>
  <si>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</si>
  <si>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</si>
  <si>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</si>
  <si>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</si>
  <si>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</si>
  <si>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</si>
  <si>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</si>
  <si>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</si>
  <si>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</si>
  <si>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</si>
  <si>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</si>
  <si>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</si>
  <si>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</si>
  <si>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</si>
  <si>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</si>
  <si>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</si>
  <si>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</si>
  <si>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</si>
  <si>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</si>
  <si>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</si>
  <si>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</si>
  <si>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</si>
  <si>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</si>
  <si>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</si>
  <si>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</si>
  <si>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</si>
  <si>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</si>
  <si>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</si>
  <si>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</si>
  <si>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</si>
  <si>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</si>
  <si>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</si>
  <si>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</si>
  <si>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</si>
  <si>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</si>
  <si>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</si>
  <si>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</si>
  <si>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</si>
  <si>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</si>
  <si>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</si>
  <si>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</si>
  <si>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</si>
  <si>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</si>
  <si>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</si>
  <si>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</si>
  <si>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</si>
  <si>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</si>
  <si>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</si>
  <si>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</si>
  <si>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</si>
  <si>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</si>
  <si>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</si>
  <si>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</si>
  <si>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</si>
  <si>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</si>
  <si>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</si>
  <si>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</si>
  <si>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</si>
  <si>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</si>
  <si>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</si>
  <si>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</si>
  <si>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</si>
  <si>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</si>
  <si>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</si>
  <si>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</si>
  <si>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</si>
  <si>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</si>
  <si>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</si>
  <si>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</si>
  <si>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</si>
  <si>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</si>
  <si>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</si>
  <si>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</si>
  <si>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</si>
  <si>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</si>
  <si>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</si>
  <si>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</si>
  <si>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</si>
  <si>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</si>
  <si>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</si>
  <si>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</si>
  <si>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</si>
  <si>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</si>
  <si>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</si>
  <si>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</si>
  <si>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</si>
  <si>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</si>
  <si>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</si>
  <si>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</si>
  <si>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</si>
  <si>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</si>
  <si>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</si>
  <si>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</si>
  <si>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</si>
  <si>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</si>
  <si>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</si>
  <si>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</si>
  <si>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</si>
  <si>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</si>
  <si>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</si>
  <si>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</si>
  <si>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</si>
  <si>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</si>
  <si>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</si>
  <si>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</si>
  <si>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</si>
  <si>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</si>
  <si>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</si>
  <si>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</si>
  <si>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</si>
  <si>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</si>
  <si>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</si>
  <si>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</si>
  <si>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</si>
  <si>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</si>
  <si>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</si>
  <si>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</si>
  <si>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</si>
  <si>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</si>
  <si>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</si>
  <si>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</si>
  <si>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</si>
  <si>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</si>
  <si>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</si>
  <si>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</si>
  <si>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</si>
  <si>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</si>
  <si>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</si>
  <si>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</si>
  <si>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</si>
  <si>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</si>
  <si>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</si>
  <si>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</si>
  <si>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</si>
  <si>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</si>
  <si>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</si>
  <si>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</si>
  <si>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</si>
  <si>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</si>
  <si>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</si>
  <si>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</si>
  <si>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</si>
  <si>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</si>
  <si>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</si>
  <si>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</si>
  <si>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</si>
  <si>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</si>
  <si>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</si>
  <si>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</si>
  <si>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</si>
  <si>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</si>
  <si>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</si>
  <si>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</si>
  <si>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</si>
  <si>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</si>
  <si>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</si>
  <si>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</si>
  <si>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</si>
  <si>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</si>
  <si>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</si>
  <si>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</si>
  <si>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</si>
  <si>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</si>
  <si>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</si>
  <si>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</si>
  <si>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</si>
  <si>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</si>
  <si>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</si>
  <si>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</si>
  <si>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</si>
  <si>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</si>
  <si>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</si>
  <si>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</si>
  <si>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</si>
  <si>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</si>
  <si>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</si>
  <si>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</si>
  <si>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</si>
  <si>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</si>
  <si>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</si>
  <si>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</si>
  <si>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</si>
  <si>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</si>
  <si>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</si>
  <si>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</si>
  <si>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</si>
  <si>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</si>
  <si>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</si>
  <si>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</si>
  <si>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</si>
  <si>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</si>
  <si>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</si>
  <si>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</si>
  <si>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</si>
  <si>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</si>
  <si>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</si>
  <si>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</si>
  <si>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</si>
  <si>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</si>
  <si>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</si>
  <si>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</si>
  <si>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</si>
  <si>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</si>
  <si>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</si>
  <si>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</si>
  <si>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</si>
  <si>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</si>
  <si>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</si>
  <si>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</si>
  <si>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</si>
  <si>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</si>
  <si>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</si>
  <si>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</si>
  <si>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</si>
  <si>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</si>
  <si>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</si>
  <si>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</si>
  <si>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</si>
  <si>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</si>
  <si>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</si>
  <si>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</si>
  <si>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</si>
  <si>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</si>
  <si>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</si>
  <si>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</si>
  <si>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</si>
  <si>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</si>
  <si>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</si>
  <si>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</si>
  <si>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</si>
  <si>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</si>
  <si>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</si>
  <si>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</si>
  <si>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</si>
  <si>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</si>
  <si>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</si>
  <si>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</si>
  <si>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</si>
  <si>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</si>
  <si>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</si>
  <si>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</si>
  <si>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</si>
  <si>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</si>
  <si>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</si>
  <si>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</si>
  <si>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</si>
  <si>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</si>
  <si>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</si>
  <si>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</si>
  <si>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</si>
  <si>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</si>
  <si>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</si>
  <si>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</si>
  <si>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</si>
  <si>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</si>
  <si>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</si>
  <si>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</si>
  <si>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</si>
  <si>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</si>
  <si>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</si>
  <si>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</si>
  <si>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</si>
  <si>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</si>
  <si>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</si>
  <si>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</si>
  <si>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</si>
  <si>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</si>
  <si>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</si>
  <si>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</si>
  <si>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</si>
  <si>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</si>
  <si>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</si>
  <si>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</si>
  <si>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</si>
  <si>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</si>
  <si>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</si>
  <si>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</si>
  <si>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</si>
  <si>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</si>
  <si>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</si>
  <si>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</si>
  <si>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</si>
  <si>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</si>
  <si>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</si>
  <si>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</si>
  <si>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</si>
  <si>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</si>
  <si>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</si>
  <si>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</si>
  <si>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</si>
  <si>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</si>
  <si>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</si>
  <si>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</si>
  <si>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</si>
  <si>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</si>
  <si>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</si>
  <si>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</si>
  <si>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</si>
  <si>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</si>
  <si>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</si>
  <si>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</si>
  <si>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</si>
  <si>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</si>
  <si>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</si>
  <si>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</si>
  <si>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</si>
  <si>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</si>
  <si>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</si>
  <si>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</si>
  <si>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</si>
  <si>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</si>
  <si>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</si>
  <si>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</si>
  <si>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</si>
  <si>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</si>
  <si>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</si>
  <si>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</si>
  <si>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</si>
  <si>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</si>
  <si>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</si>
  <si>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</si>
  <si>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</si>
  <si>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</si>
  <si>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</si>
  <si>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</si>
  <si>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</si>
  <si>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</si>
  <si>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</si>
  <si>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</si>
  <si>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</si>
  <si>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</si>
  <si>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</si>
  <si>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</si>
  <si>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</si>
  <si>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</si>
  <si>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</si>
  <si>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</si>
  <si>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</si>
  <si>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</si>
  <si>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</si>
  <si>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</si>
  <si>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</si>
  <si>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</si>
  <si>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</si>
  <si>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</si>
  <si>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</si>
  <si>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</si>
  <si>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</si>
  <si>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</si>
  <si>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</si>
  <si>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</si>
  <si>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</si>
  <si>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</si>
  <si>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</si>
  <si>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</si>
  <si>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</si>
  <si>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</si>
  <si>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</si>
  <si>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</si>
  <si>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</si>
  <si>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</si>
  <si>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</si>
  <si>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</si>
  <si>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</si>
  <si>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</si>
  <si>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</si>
  <si>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</si>
  <si>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</si>
  <si>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</si>
  <si>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</si>
  <si>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</si>
  <si>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</si>
  <si>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</si>
  <si>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</si>
  <si>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</si>
  <si>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</si>
  <si>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</si>
  <si>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</si>
  <si>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</si>
  <si>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</si>
  <si>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</si>
  <si>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</si>
  <si>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</si>
  <si>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</si>
  <si>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</si>
  <si>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</si>
  <si>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</si>
  <si>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</si>
  <si>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</si>
  <si>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</si>
  <si>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</si>
  <si>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</si>
  <si>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</si>
  <si>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</si>
  <si>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</si>
  <si>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</si>
  <si>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</si>
  <si>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</si>
  <si>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</si>
  <si>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</si>
  <si>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</si>
  <si>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</si>
  <si>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</si>
  <si>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</si>
  <si>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</si>
  <si>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</si>
  <si>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</si>
  <si>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</si>
  <si>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</si>
  <si>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</si>
  <si>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</si>
  <si>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</si>
  <si>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</si>
  <si>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</si>
  <si>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</si>
  <si>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</si>
  <si>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</si>
  <si>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</si>
  <si>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</si>
  <si>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</si>
  <si>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</si>
  <si>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</si>
  <si>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</si>
  <si>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</si>
  <si>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</si>
  <si>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</si>
  <si>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</si>
  <si>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</si>
  <si>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</si>
  <si>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</si>
  <si>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</si>
  <si>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</si>
  <si>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</si>
  <si>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</si>
  <si>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</si>
  <si>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</si>
  <si>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</si>
  <si>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</si>
  <si>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</si>
  <si>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</si>
  <si>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</si>
  <si>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</si>
  <si>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</si>
  <si>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</si>
  <si>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</si>
  <si>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</si>
  <si>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</si>
  <si>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</si>
  <si>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</si>
  <si>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</si>
  <si>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</si>
  <si>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</si>
  <si>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</si>
  <si>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</si>
  <si>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</si>
  <si>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</si>
  <si>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</si>
  <si>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</si>
  <si>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</si>
  <si>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</si>
  <si>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</si>
  <si>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</si>
  <si>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</si>
  <si>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</si>
  <si>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</si>
  <si>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</si>
  <si>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</si>
  <si>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</si>
  <si>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</si>
  <si>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</si>
  <si>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</si>
  <si>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MC1 09h10 / Devido interdição na via ZKEZGA1, Alterado programação para solicitar MC1 em ZYU /</t>
  </si>
  <si>
    <t>MC1 09h10 / Devido interdição na via ZKEZGA1, Alterado programação para solicitar MC1 em ZYU / Em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</si>
  <si>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</si>
  <si>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</si>
  <si>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</si>
  <si>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</si>
  <si>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</si>
  <si>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</si>
  <si>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</si>
  <si>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</si>
  <si>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deslocamento para km de descarga.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</si>
  <si>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</si>
  <si>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</si>
  <si>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</si>
  <si>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</si>
  <si>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</si>
  <si>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</si>
  <si>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</si>
  <si>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</si>
  <si>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Descarga de pedra km 183+000 (30min); Descarga de dormentes km168+000 (30min); Descarga de jacaré km158+000 (10min)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</si>
  <si>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</si>
  <si>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</si>
  <si>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V96 solicita MC1 em K67ZEV-2 às 07h20 e circula em licença até o KM 156+900 em 157156-1</t>
  </si>
  <si>
    <t>W97 solicita MC1 em ZEM-1 às 07h00 e circula em licença até o KM 154+350 em 155154-1;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</si>
  <si>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</si>
  <si>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1 Liverson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</si>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</sst>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48" activePane="bottomRight" state="frozen"/>
      <selection pane="bottomRight" activeCell="W449" sqref="W44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1544</v>
      </c>
      <c r="BK423" s="17" t="s">
        <v>1545</v>
      </c>
      <c r="BL423" s="16"/>
      <c r="BM423" s="15"/>
      <c r="BN423" s="15"/>
      <c r="BO423" s="165"/>
      <c r="BP423" s="17"/>
      <c r="BQ423" s="13" t="str">
        <f t="shared" si="39"/>
        <v>Produção</v>
      </c>
      <c r="BR423" s="19">
        <f t="shared" si="40"/>
        <v>1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1546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1547</v>
      </c>
      <c r="BK425" s="17" t="s">
        <v>1547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1547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1548</v>
      </c>
      <c r="BK426" s="17" t="s">
        <v>1548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1548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1548</v>
      </c>
      <c r="BK427" s="17" t="s">
        <v>1548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1548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1548</v>
      </c>
      <c r="BK428" s="17" t="s">
        <v>1548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1548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1548</v>
      </c>
      <c r="BK429" s="17" t="s">
        <v>1548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1548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1548</v>
      </c>
      <c r="BK430" s="17" t="s">
        <v>1548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1548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1548</v>
      </c>
      <c r="BK431" s="17" t="s">
        <v>1548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1548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1549</v>
      </c>
      <c r="BK432" s="17" t="s">
        <v>1550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1550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1551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1551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1552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1553</v>
      </c>
      <c r="BK439" s="17" t="s">
        <v>1554</v>
      </c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1555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1556</v>
      </c>
      <c r="BK441" s="17" t="s">
        <v>1557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1557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1558</v>
      </c>
      <c r="BK442" s="17" t="s">
        <v>1558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1558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1559</v>
      </c>
      <c r="BK443" s="17" t="s">
        <v>1559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1559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1560</v>
      </c>
      <c r="BK444" s="17" t="s">
        <v>1560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1560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1561</v>
      </c>
      <c r="N448" s="204" t="s">
        <v>1562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>
        <f t="shared" si="44"/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>
        <f t="shared" si="44"/>
        <v>0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Produção e Intervalo</v>
      </c>
      <c r="BR449" s="19">
        <f t="shared" si="46"/>
        <v>0</v>
      </c>
      <c r="BS449" s="19">
        <f t="shared" si="47"/>
        <v>0</v>
      </c>
      <c r="BT449" s="225" t="str">
        <f t="shared" si="48"/>
        <v/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>
        <f t="shared" si="44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1563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293">
        <f t="shared" si="44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 hidden="1">
      <c r="A452" s="167" t="str">
        <f t="shared" ref="A452:A454" si="49">D452&amp;B452</f>
        <v>JOSÉ  (TF-521)46010</v>
      </c>
      <c r="B452" s="171">
        <v>46010</v>
      </c>
      <c r="C452" s="8"/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49"/>
        <v>ROGÉRIO (TP-730)46010</v>
      </c>
      <c r="B453" s="171">
        <v>46010</v>
      </c>
      <c r="C453" s="8"/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>W6046010</v>
      </c>
      <c r="B456" s="171">
        <v>46010</v>
      </c>
      <c r="C456" s="8"/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>MOD ZRB ZEV46010</v>
      </c>
      <c r="B458" s="171">
        <v>46010</v>
      </c>
      <c r="C458" s="8"/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1564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1565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idden="1">
      <c r="A459" s="167" t="str">
        <f t="shared" si="50"/>
        <v>V9646010</v>
      </c>
      <c r="B459" s="171">
        <v>46010</v>
      </c>
      <c r="C459" s="8"/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1566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idden="1">
      <c r="A460" s="167" t="str">
        <f t="shared" si="50"/>
        <v>W9746010</v>
      </c>
      <c r="B460" s="171">
        <v>46010</v>
      </c>
      <c r="C460" s="8"/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1567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>JACIANO (TF-674)46010</v>
      </c>
      <c r="B463" s="171">
        <v>46010</v>
      </c>
      <c r="C463" s="8"/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idden="1">
      <c r="A464" s="167" t="str">
        <f t="shared" si="50"/>
        <v>W6146010</v>
      </c>
      <c r="B464" s="171">
        <v>46010</v>
      </c>
      <c r="C464" s="8"/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idden="1">
      <c r="A465" s="167" t="str">
        <f t="shared" si="50"/>
        <v>MOD ZGP46010</v>
      </c>
      <c r="B465" s="171">
        <v>46010</v>
      </c>
      <c r="C465" s="8"/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1568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/>
      <c r="AS465" s="242"/>
      <c r="AT465" s="242"/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</v>
      </c>
      <c r="AZ465" s="14"/>
      <c r="BA465" s="72"/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</v>
      </c>
      <c r="BS465" s="19">
        <f>IF(OR(B465="",F465=""),"*",BA465/Q465)</f>
        <v>0</v>
      </c>
      <c r="BT465" s="225" t="str">
        <f t="shared" si="48"/>
        <v/>
      </c>
    </row>
    <row r="466" spans="1:72" hidden="1">
      <c r="A466" s="167" t="str">
        <f t="shared" si="50"/>
        <v>V8546010</v>
      </c>
      <c r="B466" s="171">
        <v>46010</v>
      </c>
      <c r="C466" s="8"/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/>
      <c r="AS466" s="242"/>
      <c r="AT466" s="242"/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0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 e Intervalo</v>
      </c>
      <c r="BR466" s="19">
        <f>IF(OR(B466="",F466=""),"*",AY466/P466)</f>
        <v>0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0"/>
        <v>W6246010</v>
      </c>
      <c r="B467" s="171">
        <v>46010</v>
      </c>
      <c r="C467" s="8"/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/>
      <c r="AS467" s="242"/>
      <c r="AT467" s="242"/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0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 e Intervalo</v>
      </c>
      <c r="BR467" s="19">
        <f>IF(OR(B467="",F467=""),"*",AY467/P467)</f>
        <v>0</v>
      </c>
      <c r="BS467" s="19">
        <f>IF(OR(B467="",F467=""),"*",BA467/Q467)</f>
        <v>0</v>
      </c>
      <c r="BT467" s="225" t="str">
        <f t="shared" si="48"/>
        <v/>
      </c>
    </row>
    <row r="468" spans="1:72" hidden="1">
      <c r="A468" s="167" t="str">
        <f t="shared" si="50"/>
        <v>A8446010</v>
      </c>
      <c r="B468" s="171">
        <v>46010</v>
      </c>
      <c r="C468" s="8"/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1569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/>
      <c r="AS468" s="242"/>
      <c r="AT468" s="242"/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0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 e Intervalo</v>
      </c>
      <c r="BR468" s="19">
        <f>IF(OR(B468="",F468=""),"*",AY468/P468)</f>
        <v>0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0"/>
        <v>EDSON (TP-719)46010</v>
      </c>
      <c r="B469" s="171">
        <v>46010</v>
      </c>
      <c r="C469" s="8"/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0"/>
        <v>HUELTON (TP-725)46010</v>
      </c>
      <c r="B470" s="171">
        <v>46010</v>
      </c>
      <c r="C470" s="8"/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 hidden="1">
      <c r="A471" s="167" t="str">
        <f t="shared" si="50"/>
        <v>DIEGO (TF-42)46010</v>
      </c>
      <c r="B471" s="171">
        <v>46010</v>
      </c>
      <c r="C471" s="8"/>
      <c r="D471" s="52" t="s">
        <v>581</v>
      </c>
      <c r="E471" s="314">
        <v>46</v>
      </c>
      <c r="F471" s="172" t="s">
        <v>992</v>
      </c>
      <c r="G471" s="9" t="e">
        <f>IF(D471="","*",VLOOKUP(F471,BS_ATIVIDADE[#All],3,FALSE))</f>
        <v>#N/A</v>
      </c>
      <c r="H471" s="173" t="s">
        <v>317</v>
      </c>
      <c r="I471" s="173" t="s">
        <v>317</v>
      </c>
      <c r="J471" s="217">
        <v>53</v>
      </c>
      <c r="K471" s="217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73">
        <v>0.45833333333333331</v>
      </c>
      <c r="P471" s="173">
        <v>8.3333333333333329E-2</v>
      </c>
      <c r="Q471" s="84">
        <v>15</v>
      </c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962</v>
      </c>
      <c r="W471" s="173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LASTRO</v>
      </c>
      <c r="AJ471" s="9" t="e">
        <f>IF(D471="","*",VLOOKUP(AI471,BS_ATIVIDADE[#Data],3,FALSE))</f>
        <v>#N/A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1570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1571</v>
      </c>
      <c r="C4" s="331" t="s">
        <v>1572</v>
      </c>
      <c r="D4" s="331" t="s">
        <v>1573</v>
      </c>
      <c r="E4" s="331" t="s">
        <v>1574</v>
      </c>
      <c r="F4" s="331" t="s">
        <v>8</v>
      </c>
      <c r="G4" s="331" t="s">
        <v>1575</v>
      </c>
    </row>
    <row r="5" spans="2:8">
      <c r="B5" s="334" t="s">
        <v>1152</v>
      </c>
      <c r="C5" s="334">
        <v>314978</v>
      </c>
      <c r="D5" s="334" t="s">
        <v>1576</v>
      </c>
      <c r="E5" s="334" t="s">
        <v>539</v>
      </c>
      <c r="F5" s="334" t="s">
        <v>101</v>
      </c>
      <c r="G5" s="335">
        <v>46143</v>
      </c>
    </row>
    <row r="6" spans="2:8">
      <c r="B6" s="334" t="s">
        <v>1577</v>
      </c>
      <c r="C6" s="334">
        <v>256790</v>
      </c>
      <c r="D6" s="334" t="s">
        <v>1578</v>
      </c>
      <c r="E6" s="334" t="s">
        <v>539</v>
      </c>
      <c r="F6" s="334" t="s">
        <v>1579</v>
      </c>
      <c r="G6" s="335">
        <v>45992</v>
      </c>
    </row>
    <row r="7" spans="2:8">
      <c r="B7" s="334" t="s">
        <v>1580</v>
      </c>
      <c r="C7" s="334">
        <v>265193</v>
      </c>
      <c r="D7" s="334" t="s">
        <v>1581</v>
      </c>
      <c r="E7" s="334" t="s">
        <v>540</v>
      </c>
      <c r="F7" s="334" t="s">
        <v>1499</v>
      </c>
      <c r="G7" s="334" t="s">
        <v>1582</v>
      </c>
    </row>
    <row r="8" spans="2:8">
      <c r="B8" s="334" t="s">
        <v>1583</v>
      </c>
      <c r="C8" s="334">
        <v>293716</v>
      </c>
      <c r="D8" s="334" t="s">
        <v>1584</v>
      </c>
      <c r="E8" s="334" t="s">
        <v>540</v>
      </c>
      <c r="F8" s="334" t="s">
        <v>1499</v>
      </c>
      <c r="G8" s="335">
        <v>46204</v>
      </c>
    </row>
    <row r="9" spans="2:8">
      <c r="B9" s="334" t="s">
        <v>1585</v>
      </c>
      <c r="C9" s="334">
        <v>257258</v>
      </c>
      <c r="D9" s="334" t="s">
        <v>1586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1587</v>
      </c>
      <c r="C10" s="334">
        <v>371147</v>
      </c>
      <c r="D10" s="334" t="s">
        <v>1588</v>
      </c>
      <c r="E10" s="334" t="s">
        <v>541</v>
      </c>
      <c r="F10" s="334" t="s">
        <v>144</v>
      </c>
      <c r="G10" s="334" t="s">
        <v>1582</v>
      </c>
    </row>
    <row r="11" spans="2:8">
      <c r="B11" s="334" t="s">
        <v>1589</v>
      </c>
      <c r="C11" s="334">
        <v>259230</v>
      </c>
      <c r="D11" s="334" t="s">
        <v>1590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1591</v>
      </c>
      <c r="C12" s="334">
        <v>370705</v>
      </c>
      <c r="D12" s="334"/>
      <c r="E12" s="334" t="s">
        <v>541</v>
      </c>
      <c r="F12" s="334" t="s">
        <v>144</v>
      </c>
      <c r="G12" s="334" t="s">
        <v>1582</v>
      </c>
    </row>
    <row r="13" spans="2:8">
      <c r="B13" s="334" t="s">
        <v>1592</v>
      </c>
      <c r="C13" s="334">
        <v>258542</v>
      </c>
      <c r="D13" s="334" t="s">
        <v>1593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1594</v>
      </c>
      <c r="C14" s="334">
        <v>257050</v>
      </c>
      <c r="D14" s="334" t="s">
        <v>1595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1596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1597</v>
      </c>
      <c r="E3" s="326" t="s">
        <v>1598</v>
      </c>
      <c r="F3" s="326" t="s">
        <v>1599</v>
      </c>
      <c r="G3" s="331" t="s">
        <v>1600</v>
      </c>
      <c r="H3" s="326" t="s">
        <v>1601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1602</v>
      </c>
      <c r="H4" s="329"/>
    </row>
    <row r="5" spans="3:8" ht="29.25">
      <c r="C5" s="327" t="s">
        <v>539</v>
      </c>
      <c r="D5" s="327" t="s">
        <v>1603</v>
      </c>
      <c r="E5" s="328">
        <v>46000</v>
      </c>
      <c r="F5" s="327">
        <v>9000</v>
      </c>
      <c r="G5" s="332" t="s">
        <v>1604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1605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1606</v>
      </c>
      <c r="G7" s="333" t="s">
        <v>1607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1608</v>
      </c>
      <c r="G8" s="332" t="s">
        <v>1609</v>
      </c>
      <c r="H8" s="327" t="s">
        <v>1610</v>
      </c>
    </row>
    <row r="9" spans="3:8">
      <c r="C9" s="327" t="s">
        <v>463</v>
      </c>
      <c r="D9" s="327" t="s">
        <v>1611</v>
      </c>
      <c r="E9" s="328">
        <v>45993</v>
      </c>
      <c r="F9" s="327">
        <v>12000</v>
      </c>
      <c r="G9" s="332" t="s">
        <v>1612</v>
      </c>
      <c r="H9" s="327"/>
    </row>
    <row r="10" spans="3:8" ht="29.25">
      <c r="C10" s="327" t="s">
        <v>463</v>
      </c>
      <c r="D10" s="327" t="s">
        <v>1613</v>
      </c>
      <c r="E10" s="328">
        <v>45993</v>
      </c>
      <c r="F10" s="327">
        <v>9000</v>
      </c>
      <c r="G10" s="332" t="s">
        <v>1614</v>
      </c>
      <c r="H10" s="327"/>
    </row>
    <row r="11" spans="3:8" ht="29.25">
      <c r="C11" s="327" t="s">
        <v>463</v>
      </c>
      <c r="D11" s="327" t="s">
        <v>1615</v>
      </c>
      <c r="E11" s="328">
        <v>45993</v>
      </c>
      <c r="F11" s="327">
        <v>10000</v>
      </c>
      <c r="G11" s="332" t="s">
        <v>1614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1616</v>
      </c>
      <c r="H12" s="327" t="s">
        <v>1610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46" sqref="B446:U46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1617</v>
      </c>
      <c r="W1" s="397"/>
      <c r="X1" s="397"/>
      <c r="Y1" s="104"/>
    </row>
    <row r="2" spans="1:25" s="101" customFormat="1" ht="11.25" customHeight="1">
      <c r="A2" s="105" t="s">
        <v>1618</v>
      </c>
      <c r="B2" s="105" t="s">
        <v>1619</v>
      </c>
      <c r="C2" s="105" t="s">
        <v>313</v>
      </c>
      <c r="D2" s="106" t="s">
        <v>873</v>
      </c>
      <c r="E2" s="106" t="s">
        <v>874</v>
      </c>
      <c r="F2" s="106" t="s">
        <v>1620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1621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1430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>
        <f ca="1">_xlfn.XLOOKUP(G447&amp;$W$2,BS_CONTROLE[CHAVE],BS_CONTROLE[Quantidade_11],"-")</f>
        <v>15</v>
      </c>
      <c r="X447" s="112">
        <f ca="1">_xlfn.XLOOKUP(G447&amp;$X$2,BS_CONTROLE[CHAVE],BS_CONTROLE[Quantidade_11],"-")</f>
        <v>0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19</v>
      </c>
      <c r="X448" s="112">
        <f ca="1">_xlfn.XLOOKUP(G448&amp;$X$2,BS_CONTROLE[CHAVE],BS_CONTROLE[Quantidade_11],"-")</f>
        <v>0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400</v>
      </c>
      <c r="X449" s="112">
        <f ca="1">_xlfn.XLOOKUP(G449&amp;$X$2,BS_CONTROLE[CHAVE],BS_CONTROLE[Quantidade_11],"-")</f>
        <v>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40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430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>
        <f ca="1">_xlfn.XLOOKUP(G456&amp;$V$2,BS_CONTROLE[CHAVE],BS_CONTROLE[Quantidade_11],"-")</f>
        <v>1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2380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24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1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1700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400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>
        <f ca="1">_xlfn.XLOOKUP(G466&amp;$W$2,BS_CONTROLE[CHAVE],BS_CONTROLE[Quantidade_11],"-")</f>
        <v>60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0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*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0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1622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1623</v>
      </c>
      <c r="D5" s="399"/>
      <c r="E5" s="399"/>
      <c r="F5" s="399"/>
      <c r="G5" s="399"/>
      <c r="H5" s="399"/>
      <c r="I5" s="399"/>
      <c r="J5" s="400"/>
      <c r="K5" s="401" t="s">
        <v>1624</v>
      </c>
      <c r="L5" s="402"/>
      <c r="M5" s="402"/>
      <c r="N5" s="402"/>
      <c r="O5" s="403" t="s">
        <v>1625</v>
      </c>
      <c r="P5" s="404"/>
      <c r="Q5" s="405"/>
    </row>
    <row r="6" spans="1:17" s="94" customFormat="1" ht="15.75" customHeight="1">
      <c r="A6" s="88" t="s">
        <v>1620</v>
      </c>
      <c r="B6" s="95" t="s">
        <v>1619</v>
      </c>
      <c r="C6" s="96" t="s">
        <v>873</v>
      </c>
      <c r="D6" s="97" t="s">
        <v>874</v>
      </c>
      <c r="E6" s="96" t="s">
        <v>1626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1627</v>
      </c>
      <c r="M6" s="139" t="s">
        <v>335</v>
      </c>
      <c r="N6" s="140" t="s">
        <v>868</v>
      </c>
      <c r="O6" s="246" t="s">
        <v>911</v>
      </c>
      <c r="P6" s="157"/>
      <c r="Q6" s="193" t="s">
        <v>1628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Em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MC1 11h13 /autorizado entrada na via 12h21/   Em deslocamento para km de descarga.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1629</v>
      </c>
      <c r="C2" s="96" t="s">
        <v>858</v>
      </c>
      <c r="D2" s="96" t="s">
        <v>860</v>
      </c>
      <c r="E2" s="96" t="s">
        <v>1630</v>
      </c>
      <c r="F2" s="96" t="s">
        <v>1631</v>
      </c>
      <c r="G2" s="96" t="s">
        <v>1632</v>
      </c>
      <c r="H2" s="96" t="s">
        <v>1633</v>
      </c>
      <c r="I2" s="96" t="s">
        <v>1634</v>
      </c>
      <c r="J2" s="96" t="s">
        <v>1635</v>
      </c>
      <c r="K2" s="131" t="s">
        <v>1636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2025-12-18T19:18:40Z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