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942" documentId="8_{B6337239-1A00-434D-AAD0-422EA1FEB5AE}" xr6:coauthVersionLast="47" xr6:coauthVersionMax="47" xr10:uidLastSave="{9529F8B4-7252-44D1-997C-BCB6A8C3B22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AY178" i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L188" i="16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K189" i="16"/>
  <c r="L189" i="16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1" i="1" l="1"/>
  <c r="AJ191" i="1"/>
  <c r="AJ195" i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<sst xmlns="http://schemas.openxmlformats.org/spreadsheetml/2006/main" count="6426" uniqueCount="1702">
  <si>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</si>
  <si>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</si>
  <si>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</si>
  <si>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</si>
  <si>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</si>
  <si>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</si>
  <si>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</si>
  <si>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</si>
  <si>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</si>
  <si>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</si>
  <si>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</si>
  <si>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</si>
  <si>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</si>
  <si>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</si>
  <si>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</si>
  <si>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</si>
  <si>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</si>
  <si>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</si>
  <si>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</si>
  <si>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</si>
  <si>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</si>
  <si>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</si>
  <si>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</si>
  <si>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</si>
  <si>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</si>
  <si>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</si>
  <si>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</si>
  <si>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</si>
  <si>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</si>
  <si>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</si>
  <si>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</si>
  <si>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</si>
  <si>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</si>
  <si>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</si>
  <si>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</si>
  <si>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</si>
  <si>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</si>
  <si>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</si>
  <si>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</si>
  <si>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</si>
  <si>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</si>
  <si>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</si>
  <si>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</si>
  <si>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</si>
  <si>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</si>
  <si>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</si>
  <si>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</si>
  <si>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</si>
  <si>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</si>
  <si>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</si>
  <si>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</si>
  <si>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</si>
  <si>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</si>
  <si>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</si>
  <si>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</si>
  <si>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</si>
  <si>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</si>
  <si>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</si>
  <si>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</si>
  <si>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</si>
  <si>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</si>
  <si>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</si>
  <si>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</si>
  <si>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</si>
  <si>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</si>
  <si>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</si>
  <si>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</si>
  <si>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</si>
  <si>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</si>
  <si>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</si>
  <si>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</si>
  <si>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</si>
  <si>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</si>
  <si>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</si>
  <si>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</si>
  <si>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</si>
  <si>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</si>
  <si>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</si>
  <si>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</si>
  <si>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</si>
  <si>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</si>
  <si>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</si>
  <si>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</si>
  <si>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</si>
  <si>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</si>
  <si>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</si>
  <si>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</si>
  <si>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</si>
  <si>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</si>
  <si>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</si>
  <si>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</si>
  <si>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</si>
  <si>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</si>
  <si>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</si>
  <si>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</si>
  <si>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</si>
  <si>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</si>
  <si>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</si>
  <si>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</si>
  <si>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</si>
  <si>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</si>
  <si>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</si>
  <si>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</si>
  <si>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</si>
  <si>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</si>
  <si>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</si>
  <si>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</si>
  <si>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</si>
  <si>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</si>
  <si>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</si>
  <si>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</si>
  <si>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</si>
  <si>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</si>
  <si>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</si>
  <si>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</si>
  <si>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</si>
  <si>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</si>
  <si>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</si>
  <si>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</si>
  <si>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</si>
  <si>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</si>
  <si>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</si>
  <si>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</si>
  <si>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</si>
  <si>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</si>
  <si>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</si>
  <si>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</si>
  <si>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</si>
  <si>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</si>
  <si>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</si>
  <si>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</si>
  <si>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</si>
  <si>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</si>
  <si>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</si>
  <si>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</si>
  <si>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</si>
  <si>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</si>
  <si>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</si>
  <si>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</si>
  <si>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</si>
  <si>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</si>
  <si>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</si>
  <si>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</si>
  <si>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</si>
  <si>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</si>
  <si>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</si>
  <si>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</si>
  <si>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</si>
  <si>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</si>
  <si>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</si>
  <si>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</si>
  <si>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</si>
  <si>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</si>
  <si>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</si>
  <si>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</si>
  <si>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</si>
  <si>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</si>
  <si>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</si>
  <si>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</si>
  <si>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</si>
  <si>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</si>
  <si>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</si>
  <si>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</si>
  <si>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</si>
  <si>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</si>
  <si>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</si>
  <si>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</si>
  <si>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</si>
  <si>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</si>
  <si>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</si>
  <si>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</si>
  <si>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</si>
  <si>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</si>
  <si>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</si>
  <si>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</si>
  <si>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</si>
  <si>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</si>
  <si>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</si>
  <si>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</si>
  <si>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</si>
  <si>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</si>
  <si>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</si>
  <si>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</si>
  <si>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</si>
  <si>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</si>
  <si>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</si>
  <si>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</si>
  <si>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</si>
  <si>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</si>
  <si>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</si>
  <si>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</si>
  <si>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</si>
  <si>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</si>
  <si>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</si>
  <si>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</si>
  <si>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</si>
  <si>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</si>
  <si>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</si>
  <si>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</si>
  <si>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</si>
  <si>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</si>
  <si>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</si>
  <si>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</si>
  <si>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</si>
  <si>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</si>
  <si>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</si>
  <si>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</si>
  <si>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</si>
  <si>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</si>
  <si>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</si>
  <si>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</si>
  <si>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</si>
  <si>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</si>
  <si>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</si>
  <si>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</si>
  <si>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</si>
  <si>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</si>
  <si>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</si>
  <si>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</si>
  <si>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</si>
  <si>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</si>
  <si>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</si>
  <si>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</si>
  <si>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</si>
  <si>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</si>
  <si>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</si>
  <si>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</si>
  <si>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</si>
  <si>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</si>
  <si>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</si>
  <si>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</si>
  <si>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</si>
  <si>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</si>
  <si>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</si>
  <si>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</si>
  <si>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</si>
  <si>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</si>
  <si>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</si>
  <si>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</si>
  <si>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</si>
  <si>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</si>
  <si>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</si>
  <si>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</si>
  <si>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</si>
  <si>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</si>
  <si>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</si>
  <si>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</si>
  <si>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</si>
  <si>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</si>
  <si>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</si>
  <si>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</si>
  <si>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</si>
  <si>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</si>
  <si>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</si>
  <si>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</si>
  <si>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</si>
  <si>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</si>
  <si>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</si>
  <si>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</si>
  <si>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</si>
  <si>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</si>
  <si>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</si>
  <si>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</si>
  <si>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</si>
  <si>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</si>
  <si>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</si>
  <si>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</si>
  <si>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</si>
  <si>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</si>
  <si>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</si>
  <si>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</si>
  <si>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</si>
  <si>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</si>
  <si>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</si>
  <si>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</si>
  <si>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</si>
  <si>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</si>
  <si>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</si>
  <si>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</si>
  <si>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</si>
  <si>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</si>
  <si>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</si>
  <si>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</si>
  <si>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</si>
  <si>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</si>
  <si>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</si>
  <si>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</si>
  <si>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</si>
  <si>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</si>
  <si>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</si>
  <si>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</si>
  <si>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</si>
  <si>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</si>
  <si>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</si>
  <si>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</si>
  <si>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</si>
  <si>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</si>
  <si>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</si>
  <si>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</si>
  <si>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</si>
  <si>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</si>
  <si>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</si>
  <si>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</si>
  <si>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</si>
  <si>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</si>
  <si>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</si>
  <si>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</si>
  <si>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</si>
  <si>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</si>
  <si>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</si>
  <si>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</si>
  <si>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</si>
  <si>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</si>
  <si>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</si>
  <si>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</si>
  <si>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</si>
  <si>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</si>
  <si>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</si>
  <si>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</si>
  <si>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</si>
  <si>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</si>
  <si>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</si>
  <si>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</si>
  <si>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</si>
  <si>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</si>
  <si>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</si>
  <si>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</si>
  <si>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</si>
  <si>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</si>
  <si>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</si>
  <si>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</si>
  <si>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</si>
  <si>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</si>
  <si>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</si>
  <si>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</si>
  <si>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</si>
  <si>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</si>
  <si>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</si>
  <si>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</si>
  <si>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</si>
  <si>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</si>
  <si>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</si>
  <si>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</si>
  <si>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</si>
  <si>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</si>
  <si>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</si>
  <si>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</si>
  <si>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</si>
  <si>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</si>
  <si>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</si>
  <si>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</si>
  <si>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</si>
  <si>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</si>
  <si>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</si>
  <si>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</si>
  <si>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</si>
  <si>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</si>
  <si>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</si>
  <si>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</si>
  <si>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</si>
  <si>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</si>
  <si>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</si>
  <si>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</si>
  <si>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</si>
  <si>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</si>
  <si>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</si>
  <si>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</si>
  <si>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</si>
  <si>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</si>
  <si>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</si>
  <si>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</si>
  <si>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</si>
  <si>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</si>
  <si>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</si>
  <si>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</si>
  <si>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</si>
  <si>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</si>
  <si>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</si>
  <si>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</si>
  <si>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</si>
  <si>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</si>
  <si>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</si>
  <si>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</si>
  <si>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</si>
  <si>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</si>
  <si>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</si>
  <si>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</si>
  <si>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</si>
  <si>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</si>
  <si>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</si>
  <si>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</si>
  <si>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</si>
  <si>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</si>
  <si>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</si>
  <si>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</si>
  <si>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</si>
  <si>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</si>
  <si>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</si>
  <si>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</si>
  <si>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</si>
  <si>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</si>
  <si>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</si>
  <si>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</si>
  <si>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</si>
  <si>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</si>
  <si>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</si>
  <si>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</si>
  <si>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</si>
  <si>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</si>
  <si>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</si>
  <si>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</si>
  <si>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</si>
  <si>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</si>
  <si>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</si>
  <si>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</si>
  <si>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</si>
  <si>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</si>
  <si>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</si>
  <si>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</si>
  <si>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</si>
  <si>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</si>
  <si>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</si>
  <si>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</si>
  <si>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</si>
  <si>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</si>
  <si>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</si>
  <si>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</si>
  <si>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</si>
  <si>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</si>
  <si>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</si>
  <si>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</si>
  <si>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</si>
  <si>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</si>
  <si>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</si>
  <si>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</si>
  <si>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</si>
  <si>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</si>
  <si>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</si>
  <si>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</si>
  <si>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</si>
  <si>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</si>
  <si>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</si>
  <si>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</si>
  <si>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</si>
  <si>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</si>
  <si>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</si>
  <si>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</si>
  <si>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</si>
  <si>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</si>
  <si>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</si>
  <si>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</si>
  <si>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</si>
  <si>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</si>
  <si>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</si>
  <si>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</si>
  <si>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</si>
  <si>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</si>
  <si>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</si>
  <si>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</si>
  <si>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</si>
  <si>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</si>
  <si>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</si>
  <si>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</si>
  <si>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</si>
  <si>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</si>
  <si>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</si>
  <si>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</si>
  <si>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</si>
  <si>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</si>
  <si>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</si>
  <si>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</si>
  <si>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</si>
  <si>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</si>
  <si>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</si>
  <si>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</si>
  <si>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</si>
  <si>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</si>
  <si>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</si>
  <si>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</si>
  <si>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</si>
  <si>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</si>
  <si>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</si>
  <si>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</si>
  <si>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</si>
  <si>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</si>
  <si>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</si>
  <si>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</si>
  <si>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</si>
  <si>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</si>
  <si>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</si>
  <si>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</si>
  <si>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</si>
  <si>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</si>
  <si>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</si>
  <si>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</si>
  <si>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</si>
  <si>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</si>
  <si>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</si>
  <si>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</si>
  <si>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</si>
  <si>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</si>
  <si>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</si>
  <si>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</si>
  <si>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</si>
  <si>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</si>
  <si>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</si>
  <si>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</si>
  <si>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</si>
  <si>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</si>
  <si>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</si>
  <si>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</si>
  <si>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</si>
  <si>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</si>
  <si>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</si>
  <si>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</si>
  <si>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</si>
  <si>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</si>
  <si>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</si>
  <si>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</si>
  <si>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</si>
  <si>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</si>
  <si>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</si>
  <si>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</si>
  <si>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</si>
  <si>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</si>
  <si>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</si>
  <si>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</si>
  <si>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</si>
  <si>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</si>
  <si>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</si>
  <si>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</si>
  <si>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</si>
  <si>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</si>
  <si>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</si>
  <si>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</si>
  <si>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</si>
  <si>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</si>
  <si>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</si>
  <si>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</si>
  <si>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</si>
  <si>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</si>
  <si>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</si>
  <si>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</si>
  <si>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</si>
  <si>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</si>
  <si>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</si>
  <si>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</si>
  <si>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</si>
  <si>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</si>
  <si>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</si>
  <si>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</si>
  <si>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</si>
  <si>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</si>
  <si>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</si>
  <si>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</si>
  <si>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</si>
  <si>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</si>
  <si>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</si>
  <si>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</si>
  <si>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</si>
  <si>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</si>
  <si>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</si>
  <si>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</si>
  <si>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</si>
  <si>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</si>
  <si>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</si>
  <si>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</si>
  <si>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</si>
  <si>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</si>
  <si>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</si>
  <si>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</si>
  <si>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</si>
  <si>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</si>
  <si>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</si>
  <si>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</si>
  <si>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</si>
  <si>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</si>
  <si>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</si>
  <si>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</si>
  <si>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</si>
  <si>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</si>
  <si>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</si>
  <si>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</si>
  <si>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</si>
  <si>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</si>
  <si>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</si>
  <si>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</si>
  <si>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</si>
  <si>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</si>
  <si>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</si>
  <si>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</si>
  <si>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</si>
  <si>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</si>
  <si>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</si>
  <si>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</si>
  <si>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</si>
  <si>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</si>
  <si>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</si>
  <si>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</si>
  <si>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</si>
  <si>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</si>
  <si>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</si>
  <si>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</si>
  <si>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</si>
  <si>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</si>
  <si>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</si>
  <si>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</si>
  <si>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</si>
  <si>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</si>
  <si>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</si>
  <si>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</si>
  <si>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</si>
  <si>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</si>
  <si>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</si>
  <si>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</si>
  <si>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</si>
  <si>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</si>
  <si>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</si>
  <si>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</si>
  <si>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</si>
  <si>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</si>
  <si>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</si>
  <si>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</si>
  <si>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</si>
  <si>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</si>
  <si>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</si>
  <si>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</si>
  <si>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</si>
  <si>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</si>
  <si>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</si>
  <si>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</si>
  <si>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</si>
  <si>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</si>
  <si>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</si>
  <si>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</si>
  <si>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</si>
  <si>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</si>
  <si>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</si>
  <si>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</si>
  <si>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</si>
  <si>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</si>
  <si>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</si>
  <si>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</si>
  <si>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</si>
  <si>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</si>
  <si>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</si>
  <si>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</si>
  <si>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</si>
  <si>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</si>
  <si>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</si>
  <si>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</si>
  <si>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</si>
  <si>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</si>
  <si>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</si>
  <si>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</si>
  <si>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</si>
  <si>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</si>
  <si>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</si>
  <si>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</si>
  <si>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</si>
  <si>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</si>
  <si>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</si>
  <si>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</si>
  <si>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</si>
  <si>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</si>
  <si>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</si>
  <si>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</si>
  <si>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</si>
  <si>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</si>
  <si>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</si>
  <si>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</si>
  <si>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</si>
  <si>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</si>
  <si>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</si>
  <si>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</si>
  <si>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</si>
  <si>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</si>
  <si>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</si>
  <si>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</si>
  <si>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</si>
  <si>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</si>
  <si>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</si>
  <si>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</si>
  <si>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</si>
  <si>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</si>
  <si>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</si>
  <si>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</si>
  <si>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</si>
  <si>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</si>
  <si>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</si>
  <si>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</si>
  <si>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</si>
  <si>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</si>
  <si>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</si>
  <si>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</si>
  <si>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</si>
  <si>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</si>
  <si>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</si>
  <si>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</si>
  <si>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</si>
  <si>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</si>
  <si>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</si>
  <si>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</si>
  <si>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</si>
  <si>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</si>
  <si>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</si>
  <si>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</si>
  <si>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</si>
  <si>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</si>
  <si>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</si>
  <si>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</si>
  <si>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</si>
  <si>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</si>
  <si>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</si>
  <si>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</si>
  <si>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</si>
  <si>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</si>
  <si>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</si>
  <si>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</si>
  <si>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</si>
  <si>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</si>
  <si>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</si>
  <si>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</si>
  <si>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</si>
  <si>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</si>
  <si>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</si>
  <si>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</si>
  <si>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</si>
  <si>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</si>
  <si>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</si>
  <si>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</si>
  <si>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</si>
  <si>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</si>
  <si>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</si>
  <si>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</si>
  <si>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</si>
  <si>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</si>
  <si>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</si>
  <si>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</si>
  <si>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</si>
  <si>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</si>
  <si>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</si>
  <si>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</si>
  <si>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</si>
  <si>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</si>
  <si>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</si>
  <si>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</si>
  <si>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</si>
  <si>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</si>
  <si>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</si>
  <si>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</si>
  <si>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</si>
  <si>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</si>
  <si>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</si>
  <si>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</si>
  <si>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</si>
  <si>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</si>
  <si>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</si>
  <si>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</si>
  <si>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</si>
  <si>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</si>
  <si>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</si>
  <si>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</si>
  <si>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</si>
  <si>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</si>
  <si>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</si>
  <si>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</si>
  <si>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</si>
  <si>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</si>
  <si>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</si>
  <si>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</si>
  <si>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</si>
  <si>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</si>
  <si>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</si>
  <si>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</si>
  <si>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</si>
  <si>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</si>
  <si>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</si>
  <si>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</si>
  <si>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</si>
  <si>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</si>
  <si>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</si>
  <si>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</si>
  <si>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</si>
  <si>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</si>
  <si>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</si>
  <si>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</si>
  <si>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</si>
  <si>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</si>
  <si>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</si>
  <si>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</si>
  <si>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</si>
  <si>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</si>
  <si>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</si>
  <si>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</si>
  <si>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</si>
  <si>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</si>
  <si>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</si>
  <si>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</si>
  <si>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</si>
  <si>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</si>
  <si>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</si>
  <si>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</si>
  <si>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</si>
  <si>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</si>
  <si>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</si>
  <si>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</si>
  <si>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</si>
  <si>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</si>
  <si>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</si>
  <si>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</si>
  <si>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</si>
  <si>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</si>
  <si>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</si>
  <si>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</si>
  <si>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</si>
  <si>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</si>
  <si>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</si>
  <si>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</si>
  <si>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</si>
  <si>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</si>
  <si>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</si>
  <si>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</si>
  <si>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</si>
  <si>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</si>
  <si>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</si>
  <si>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</si>
  <si>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</si>
  <si>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</si>
  <si>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</si>
  <si>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</si>
  <si>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</si>
  <si>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</si>
  <si>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</si>
  <si>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</si>
  <si>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</si>
  <si>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</si>
  <si>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</si>
  <si>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</si>
  <si>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</si>
  <si>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</si>
  <si>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</si>
  <si>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</si>
  <si>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</si>
  <si>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</si>
  <si>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</si>
  <si>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</si>
  <si>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</si>
  <si>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</si>
  <si>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</si>
  <si>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</si>
  <si>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</si>
  <si>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</si>
  <si>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</si>
  <si>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</si>
  <si>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</si>
  <si>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</si>
  <si>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</si>
  <si>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</si>
  <si>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</si>
  <si>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</si>
  <si>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</si>
  <si>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</si>
  <si>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</si>
  <si>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</si>
  <si>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</si>
  <si>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</si>
  <si>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</si>
  <si>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</si>
  <si>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</si>
  <si>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</si>
  <si>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</si>
  <si>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</si>
  <si>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</si>
  <si>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</si>
  <si>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</si>
  <si>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</si>
  <si>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</si>
  <si>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</si>
  <si>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</si>
  <si>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</si>
  <si>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</si>
  <si>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</si>
  <si>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</si>
  <si>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</si>
  <si>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</si>
  <si>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</si>
  <si>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</si>
  <si>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</si>
  <si>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</si>
  <si>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</si>
  <si>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</si>
  <si>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</si>
  <si>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</si>
  <si>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</si>
  <si>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</si>
  <si>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</si>
  <si>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</si>
  <si>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</si>
  <si>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</si>
  <si>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</si>
  <si>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</si>
  <si>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</si>
  <si>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</si>
  <si>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</si>
  <si>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</si>
  <si>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</si>
  <si>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</si>
  <si>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</si>
  <si>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</si>
  <si>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</si>
  <si>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</si>
  <si>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</si>
  <si>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</si>
  <si>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</si>
  <si>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</si>
  <si>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</si>
  <si>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</si>
  <si>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</si>
  <si>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</si>
  <si>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</si>
  <si>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</si>
  <si>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</si>
  <si>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</si>
  <si>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</si>
  <si>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</si>
  <si>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</si>
  <si>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</si>
  <si>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</si>
  <si>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</si>
  <si>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</si>
  <si>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</si>
  <si>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</si>
  <si>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</si>
  <si>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</si>
  <si>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</si>
  <si>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</si>
  <si>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</si>
  <si>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</si>
  <si>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</si>
  <si>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</si>
  <si>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</si>
  <si>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</si>
  <si>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</si>
  <si>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</si>
  <si>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</si>
  <si>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</si>
  <si>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</si>
  <si>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</si>
  <si>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</si>
  <si>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</si>
  <si>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</si>
  <si>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</si>
  <si>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</si>
  <si>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</si>
  <si>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</si>
  <si>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</si>
  <si>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</si>
  <si>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</si>
  <si>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</si>
  <si>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</si>
  <si>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</si>
  <si>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</si>
  <si>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</si>
  <si>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</si>
  <si>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</si>
  <si>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</si>
  <si>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</si>
  <si>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</si>
  <si>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</si>
  <si>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</si>
  <si>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</si>
  <si>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</si>
  <si>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</si>
  <si>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</si>
  <si>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</si>
  <si>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</si>
  <si>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</si>
  <si>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</si>
  <si>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</si>
  <si>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</si>
  <si>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</si>
  <si>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</si>
  <si>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</si>
  <si>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</si>
  <si>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</si>
  <si>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</si>
  <si>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</si>
  <si>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</si>
  <si>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</si>
  <si>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</si>
  <si>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</si>
  <si>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</si>
  <si>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</si>
  <si>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</si>
  <si>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</si>
  <si>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</si>
  <si>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</si>
  <si>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</si>
  <si>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</si>
  <si>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</si>
  <si>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</si>
  <si>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</si>
  <si>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</si>
  <si>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</si>
  <si>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</si>
  <si>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</si>
  <si>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</si>
  <si>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</si>
  <si>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</si>
  <si>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</si>
  <si>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</si>
  <si>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</si>
  <si>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</si>
  <si>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</si>
  <si>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</si>
  <si>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</si>
  <si>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</si>
  <si>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</si>
  <si>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</si>
  <si>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</si>
  <si>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</si>
  <si>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</si>
  <si>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</si>
  <si>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</si>
  <si>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</si>
  <si>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</si>
  <si>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</si>
  <si>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</si>
  <si>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</si>
  <si>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</si>
  <si>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</si>
  <si>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</si>
  <si>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</si>
  <si>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</si>
  <si>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</si>
  <si>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</si>
  <si>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</si>
  <si>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</si>
  <si>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</si>
  <si>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</si>
  <si>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</si>
  <si>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</si>
  <si>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</si>
  <si>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</si>
  <si>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</si>
  <si>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</si>
  <si>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</si>
  <si>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</si>
  <si>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</si>
  <si>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</si>
  <si>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</si>
  <si>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</si>
  <si>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</si>
  <si>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</si>
  <si>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</si>
  <si>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</si>
  <si>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</si>
  <si>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</si>
  <si>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</si>
  <si>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</si>
  <si>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</si>
  <si>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</si>
  <si>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</si>
  <si>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</si>
  <si>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</si>
  <si>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</si>
  <si>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</si>
  <si>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</si>
  <si>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</si>
  <si>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</si>
  <si>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</si>
  <si>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</si>
  <si>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</si>
  <si>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</si>
  <si>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</si>
  <si>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</si>
  <si>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</si>
  <si>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</si>
  <si>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</si>
  <si>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</si>
  <si>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</si>
  <si>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</si>
  <si>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</si>
  <si>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</si>
  <si>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</si>
  <si>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</si>
  <si>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</si>
  <si>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</si>
  <si>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</si>
  <si>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</si>
  <si>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</si>
  <si>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</si>
  <si>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</si>
  <si>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</si>
  <si>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</si>
  <si>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</si>
  <si>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</si>
  <si>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</si>
  <si>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</si>
  <si>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</si>
  <si>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</si>
  <si>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</si>
  <si>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</si>
  <si>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</si>
  <si>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</si>
  <si>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</si>
  <si>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</si>
  <si>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</si>
  <si>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</si>
  <si>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</si>
  <si>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</si>
  <si>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</si>
  <si>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</si>
  <si>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</si>
  <si>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</si>
  <si>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</si>
  <si>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</si>
  <si>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</si>
  <si>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</si>
  <si>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</si>
  <si>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</si>
  <si>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</si>
  <si>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</si>
  <si>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</si>
  <si>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</si>
  <si>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</si>
  <si>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</si>
  <si>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</si>
  <si>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</si>
  <si>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</si>
  <si>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</si>
  <si>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</si>
  <si>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</si>
  <si>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</si>
  <si>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</si>
  <si>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</si>
  <si>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</si>
  <si>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</si>
  <si>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</si>
  <si>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</si>
  <si>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</si>
  <si>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</si>
  <si>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</si>
  <si>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</si>
  <si>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</si>
  <si>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</si>
  <si>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</si>
  <si>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</si>
  <si>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</si>
  <si>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</si>
  <si>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</si>
  <si>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</si>
  <si>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</si>
  <si>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</si>
  <si>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</si>
  <si>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</si>
  <si>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</si>
  <si>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</si>
  <si>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</si>
  <si>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</si>
  <si>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</si>
  <si>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</si>
  <si>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</si>
  <si>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</si>
  <si>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</si>
  <si>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</si>
  <si>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</si>
  <si>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</si>
  <si>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</si>
  <si>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</si>
  <si>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</si>
  <si>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</si>
  <si>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</si>
  <si>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</si>
  <si>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</si>
  <si>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</si>
  <si>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</si>
  <si>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</si>
  <si>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</si>
  <si>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</si>
  <si>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</si>
  <si>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</si>
  <si>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</si>
  <si>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</si>
  <si>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</si>
  <si>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</si>
  <si>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</si>
  <si>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</si>
  <si>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</si>
  <si>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</si>
  <si>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</si>
  <si>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</si>
  <si>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</si>
  <si>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</si>
  <si>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</si>
  <si>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</si>
  <si>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</si>
  <si>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</si>
  <si>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</si>
  <si>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</si>
  <si>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</si>
  <si>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</si>
  <si>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</si>
  <si>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</si>
  <si>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</si>
  <si>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</si>
  <si>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</si>
  <si>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</si>
  <si>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</si>
  <si>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</si>
  <si>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</si>
  <si>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</si>
  <si>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</si>
  <si>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</si>
  <si>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</si>
  <si>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</si>
  <si>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</si>
  <si>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</si>
  <si>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</si>
  <si>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</si>
  <si>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</si>
  <si>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</si>
  <si>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</si>
  <si>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</si>
  <si>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</si>
  <si>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</si>
  <si>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</si>
  <si>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</si>
  <si>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</si>
  <si>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</si>
  <si>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</si>
  <si>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</si>
  <si>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</si>
  <si>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</si>
  <si>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</si>
  <si>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</si>
  <si>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</si>
  <si>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</si>
  <si>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</si>
  <si>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</si>
  <si>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</si>
  <si>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</si>
  <si>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</si>
  <si>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</si>
  <si>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</si>
  <si>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</si>
  <si>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</si>
  <si>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</si>
  <si>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</si>
  <si>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</si>
  <si>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</si>
  <si>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</si>
  <si>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</si>
  <si>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</si>
  <si>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</si>
  <si>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</si>
  <si>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</si>
  <si>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</si>
  <si>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</si>
  <si>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</si>
  <si>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</si>
  <si>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</si>
  <si>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</si>
  <si>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</si>
  <si>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</si>
  <si>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</si>
  <si>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</si>
  <si>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</si>
  <si>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</si>
  <si>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</si>
  <si>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</si>
  <si>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</si>
  <si>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</si>
  <si>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</si>
  <si>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</si>
  <si>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</si>
  <si>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</si>
  <si>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</si>
  <si>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</si>
  <si>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</si>
  <si>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</si>
  <si>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</si>
  <si>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</si>
  <si>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</si>
  <si>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</si>
  <si>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</si>
  <si>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</si>
  <si>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</si>
  <si>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</si>
  <si>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</si>
  <si>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</si>
  <si>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</si>
  <si>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</si>
  <si>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</si>
  <si>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</si>
  <si>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</si>
  <si>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</si>
  <si>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</si>
  <si>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</si>
  <si>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</si>
  <si>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</si>
  <si>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</si>
  <si>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</si>
  <si>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</si>
  <si>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</si>
  <si>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</si>
  <si>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</si>
  <si>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</si>
  <si>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</si>
  <si>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</si>
  <si>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</si>
  <si>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</si>
  <si>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</si>
  <si>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</si>
  <si>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</si>
  <si>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</si>
  <si>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</si>
  <si>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</si>
  <si>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</si>
  <si>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</si>
  <si>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</si>
  <si>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</si>
  <si>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</si>
  <si>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</si>
  <si>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</si>
  <si>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</si>
  <si>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</si>
  <si>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</si>
  <si>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</si>
  <si>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</si>
  <si>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</si>
  <si>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</si>
  <si>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</si>
  <si>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</si>
  <si>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</si>
  <si>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</si>
  <si>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</si>
  <si>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</si>
  <si>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</si>
  <si>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</si>
  <si>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</si>
  <si>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</si>
  <si>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</si>
  <si>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</si>
  <si>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</si>
  <si>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</si>
  <si>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</si>
  <si>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</si>
  <si>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</si>
  <si>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</si>
  <si>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</si>
  <si>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</si>
  <si>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</si>
  <si>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</si>
  <si>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</si>
  <si>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</si>
  <si>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</si>
  <si>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</si>
  <si>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</si>
  <si>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</si>
  <si>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</si>
  <si>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</si>
  <si>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</si>
  <si>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</si>
  <si>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</si>
  <si>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</si>
  <si>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</si>
  <si>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</si>
  <si>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</si>
  <si>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</si>
  <si>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</si>
  <si>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</si>
  <si>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</si>
  <si>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</si>
  <si>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</si>
  <si>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</si>
  <si>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</si>
  <si>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</si>
  <si>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</si>
  <si>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</si>
  <si>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</si>
  <si>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</si>
  <si>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</si>
  <si>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</si>
  <si>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</si>
  <si>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</si>
  <si>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</si>
  <si>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</si>
  <si>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</si>
  <si>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</si>
  <si>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</si>
  <si>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</si>
  <si>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</si>
  <si>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</si>
  <si>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</si>
  <si>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</si>
  <si>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</si>
  <si>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</si>
  <si>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</si>
  <si>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</si>
  <si>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</si>
  <si>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</si>
  <si>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</si>
  <si>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</si>
  <si>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</si>
  <si>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</si>
  <si>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</si>
  <si>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</si>
  <si>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</si>
  <si>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</si>
  <si>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</si>
  <si>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</si>
  <si>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</si>
  <si>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</si>
  <si>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</si>
  <si>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</si>
  <si>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</si>
  <si>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</si>
  <si>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</si>
  <si>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</si>
  <si>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</si>
  <si>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</si>
  <si>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</si>
  <si>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</si>
  <si>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</si>
  <si>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</si>
  <si>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</si>
  <si>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</si>
  <si>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</si>
  <si>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</si>
  <si>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</si>
  <si>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</si>
  <si>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</si>
  <si>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</si>
  <si>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</si>
  <si>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</si>
  <si>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</si>
  <si>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</si>
  <si>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</si>
  <si>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</si>
  <si>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</si>
  <si>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</si>
  <si>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</si>
  <si>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</si>
  <si>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</si>
  <si>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</si>
  <si>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</si>
  <si>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</si>
  <si>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</si>
  <si>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</si>
  <si>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</si>
  <si>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</si>
  <si>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</si>
  <si>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</si>
  <si>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</si>
  <si>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</si>
  <si>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</si>
  <si>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</si>
  <si>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</si>
  <si>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</si>
  <si>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</si>
  <si>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</si>
  <si>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</si>
  <si>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</si>
  <si>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</si>
  <si>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</si>
  <si>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</si>
  <si>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</si>
  <si>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</si>
  <si>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</si>
  <si>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</si>
  <si>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</si>
  <si>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</si>
  <si>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</si>
  <si>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</si>
  <si>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</si>
  <si>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</si>
  <si>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</si>
  <si>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</si>
  <si>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</si>
  <si>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</si>
  <si>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</si>
  <si>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</si>
  <si>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</si>
  <si>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</si>
  <si>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</si>
  <si>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</si>
  <si>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</si>
  <si>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</si>
  <si>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</si>
  <si>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</si>
  <si>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</si>
  <si>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</si>
  <si>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</si>
  <si>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</si>
  <si>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</si>
  <si>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</si>
  <si>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</si>
  <si>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</si>
  <si>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</si>
  <si>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</si>
  <si>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</si>
  <si>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</si>
  <si>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</si>
  <si>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</si>
  <si>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</si>
  <si>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</si>
  <si>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</si>
  <si>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</si>
  <si>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</si>
  <si>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</si>
  <si>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</si>
  <si>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</si>
  <si>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</si>
  <si>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</si>
  <si>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</si>
  <si>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</si>
  <si>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</si>
  <si>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</si>
  <si>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</si>
  <si>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</si>
  <si>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</si>
  <si>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</si>
  <si>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</si>
  <si>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</si>
  <si>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</si>
  <si>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</si>
  <si>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</si>
  <si>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</si>
  <si>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</si>
  <si>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</si>
  <si>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</si>
  <si>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</si>
  <si>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</si>
  <si>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</si>
  <si>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</si>
  <si>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</si>
  <si>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</si>
  <si>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</si>
  <si>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</si>
  <si>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</si>
  <si>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</si>
  <si>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</si>
  <si>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</si>
  <si>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</si>
  <si>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</si>
  <si>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</si>
  <si>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</si>
  <si>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</si>
  <si>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</si>
  <si>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</si>
  <si>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</si>
  <si>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</si>
  <si>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</si>
  <si>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</si>
  <si>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</si>
  <si>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</si>
  <si>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</si>
  <si>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</si>
  <si>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</si>
  <si>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</si>
  <si>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</si>
  <si>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</si>
  <si>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</si>
  <si>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</si>
  <si>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</si>
  <si>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</si>
  <si>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</si>
  <si>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</si>
  <si>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</si>
  <si>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</si>
  <si>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</si>
  <si>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</si>
  <si>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</si>
  <si>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</si>
  <si>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</si>
  <si>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</si>
  <si>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</si>
  <si>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</si>
  <si>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</si>
  <si>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</si>
  <si>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</si>
  <si>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</si>
  <si>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</si>
  <si>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</si>
  <si>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</si>
  <si>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</si>
  <si>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</si>
  <si>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</si>
  <si>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</si>
  <si>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</si>
  <si>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</si>
  <si>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</si>
  <si>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</si>
  <si>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</si>
  <si>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</si>
  <si>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</si>
  <si>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</si>
  <si>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</si>
  <si>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</si>
  <si>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</si>
  <si>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</si>
  <si>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</si>
  <si>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</si>
  <si>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</si>
  <si>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</si>
  <si>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</si>
  <si>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</si>
  <si>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</si>
  <si>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</si>
  <si>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</si>
  <si>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</si>
  <si>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</si>
  <si>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</si>
  <si>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</si>
  <si>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</si>
  <si>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</si>
  <si>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</si>
  <si>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</si>
  <si>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</si>
  <si>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</si>
  <si>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</si>
  <si>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</si>
  <si>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</si>
  <si>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</si>
  <si>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</si>
  <si>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</si>
  <si>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</si>
  <si>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</si>
  <si>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</si>
  <si>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</si>
  <si>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</si>
  <si>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</si>
  <si>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</si>
  <si>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</si>
  <si>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PPR-PGO</t>
  </si>
  <si>
    <t>PPRPGO</t>
  </si>
  <si>
    <t>MC1 08:30, autorizado 09:18m, em deslocamento para PGO</t>
  </si>
  <si>
    <t>TBS1/TBS671</t>
  </si>
  <si>
    <t>Recolha de dormentes</t>
  </si>
  <si>
    <t xml:space="preserve">TVI </t>
  </si>
  <si>
    <t>TIN1/K97TIN</t>
  </si>
  <si>
    <t>PSGPSO</t>
  </si>
  <si>
    <t xml:space="preserve">Esmerilhadora </t>
  </si>
  <si>
    <t>PAM-PQI</t>
  </si>
  <si>
    <t>PAMPQI</t>
  </si>
  <si>
    <t>Inspeção RIV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</si>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</sst>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AQ1" activePane="topRight" state="frozen"/>
      <selection pane="topRight" activeCell="BB173" sqref="BB1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 hidden="1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 hidden="1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 hidden="1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 hidden="1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 hidden="1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 hidden="1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 hidden="1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 hidden="1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 hidden="1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7" t="s">
        <v>1612</v>
      </c>
      <c r="BK170" s="247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8" t="str">
        <f t="shared" ref="BT170:BT234" si="22">IF(BN170="","",SUBSTITUTE(BM170," ","")&amp;SUBSTITUTE(BN170," ",""))</f>
        <v>CCOCirculaçãoIntervaloContrato</v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8" t="str">
        <f t="shared" si="22"/>
        <v>MecanizaçãoOperação</v>
      </c>
    </row>
    <row r="174" spans="1:72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1635</v>
      </c>
      <c r="BK180" s="247" t="s">
        <v>1635</v>
      </c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81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95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71" t="str">
        <f>IF(BS_CONTROLE[[#This Row],[Local - Partida]]=0, "-", BS_CONTROLE[[#This Row],[Local - Partida]])</f>
        <v>PPR1</v>
      </c>
      <c r="AL181" s="171" t="str">
        <f>IF(BS_CONTROLE[[#This Row],[Local - Encerramento]]=0, "-", BS_CONTROLE[[#This Row],[Local - Encerramento]])</f>
        <v>PGO2</v>
      </c>
      <c r="AM181" s="171" t="str">
        <f>IF(BS_CONTROLE[[#This Row],[Entre - Estações]]=0, "-", BS_CONTROLE[[#This Row],[Entre - Estações]])</f>
        <v>PPR-PGO</v>
      </c>
      <c r="AN181" s="171" t="str">
        <f>IF(BS_CONTROLE[[#This Row],[SB]]=0, "-", BS_CONTROLE[[#This Row],[SB]])</f>
        <v>PPRPGO</v>
      </c>
      <c r="AO181" s="172">
        <f>IF(BS_CONTROLE[[#This Row],[SUB]]=0, "-", BS_CONTROLE[[#This Row],[SUB]])</f>
        <v>103</v>
      </c>
      <c r="AP181" s="173">
        <f>IF(BS_CONTROLE[[#This Row],[KM - Inicio]]=0, "-", BS_CONTROLE[[#This Row],[KM - Inicio]])</f>
        <v>1984</v>
      </c>
      <c r="AQ181" s="173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96" t="str">
        <f>IFERROR(_xlfn.XLOOKUP(AO181, BASE_MAPA!$B$2:$B$420, BASE_MAPA!$G$2:$G$420), "ERRO")</f>
        <v>OURO VERDE - LIGAÇÃO</v>
      </c>
      <c r="BF181" s="174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8" t="str">
        <f t="shared" si="22"/>
        <v>OKOK</v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1639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TBS1/TBS671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tr">
        <f>IF(BS_CONTROLE[[#This Row],[SB]]=0, "-", BS_CONTROLE[[#This Row],[SB]])</f>
        <v>TBSPAT1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661.84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444.66</v>
      </c>
      <c r="L184" s="71">
        <v>444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10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444.66</v>
      </c>
      <c r="AQ184" s="173">
        <f>IF(BS_CONTROLE[[#This Row],[KM - Fim]]=0, "-", BS_CONTROLE[[#This Row],[KM - Fim]])</f>
        <v>444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6.25E-2</v>
      </c>
      <c r="Q185" s="71">
        <v>1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1005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6.25E-2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1640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419</v>
      </c>
      <c r="I189" s="134" t="s">
        <v>1641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8.3333333333333329E-2</v>
      </c>
      <c r="Q189" s="71">
        <v>1000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TIN2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W4846071</v>
      </c>
      <c r="B190" s="132">
        <v>46071</v>
      </c>
      <c r="C190" s="7">
        <f>IF(BS_CONTROLE[[#This Row],[DATA]]="","",WEEKNUM(BS_CONTROLE[[#This Row],[DATA]]))</f>
        <v>8</v>
      </c>
      <c r="D190" s="45" t="s">
        <v>239</v>
      </c>
      <c r="E190" s="181">
        <v>213</v>
      </c>
      <c r="F190" s="133" t="s">
        <v>100</v>
      </c>
      <c r="G190" s="8" t="str">
        <f>IF(D190="","*",VLOOKUP(F190,BS_ATIVIDADE[#All],3,FALSE))</f>
        <v>MECANIZAÇÃO - DOL</v>
      </c>
      <c r="H190" s="134" t="s">
        <v>419</v>
      </c>
      <c r="I190" s="134" t="s">
        <v>419</v>
      </c>
      <c r="J190" s="150">
        <v>74</v>
      </c>
      <c r="K190" s="150">
        <v>108.19499999999999</v>
      </c>
      <c r="L190" s="71">
        <v>106.19499999999999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0" s="148" t="s">
        <v>1642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1546</v>
      </c>
      <c r="W190" s="134" t="s">
        <v>1515</v>
      </c>
      <c r="X190" s="151" t="s">
        <v>1005</v>
      </c>
      <c r="Y190" s="129"/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6202</v>
      </c>
      <c r="AF190" s="71">
        <v>6201</v>
      </c>
      <c r="AG190" s="71" t="s">
        <v>11</v>
      </c>
      <c r="AH190" s="42"/>
      <c r="AI190" s="119" t="str">
        <f>IF(BS_CONTROLE[[#This Row],[Atividade]]=0, "-", BS_CONTROLE[[#This Row],[Atividade]])</f>
        <v>MECANIZAÇÃO - DOL</v>
      </c>
      <c r="AJ190" s="8" t="str">
        <f>IF(D190="","*",VLOOKUP(AI190,BS_ATIVIDADE[#Data],3,FALSE))</f>
        <v>MECANIZAÇÃO - DOL</v>
      </c>
      <c r="AK190" s="171" t="str">
        <f>IF(BS_CONTROLE[[#This Row],[Local - Partida]]=0, "-", BS_CONTROLE[[#This Row],[Local - Partida]])</f>
        <v>TIN2</v>
      </c>
      <c r="AL190" s="171" t="str">
        <f>IF(BS_CONTROLE[[#This Row],[Local - Encerramento]]=0, "-", BS_CONTROLE[[#This Row],[Local - Encerramento]])</f>
        <v>TIN2</v>
      </c>
      <c r="AM190" s="171" t="str">
        <f>IF(BS_CONTROLE[[#This Row],[Entre - Estações]]=0, "-", BS_CONTROLE[[#This Row],[Entre - Estações]])</f>
        <v>TIN</v>
      </c>
      <c r="AN190" s="171" t="str">
        <f>IF(BS_CONTROLE[[#This Row],[SB]]=0, "-", BS_CONTROLE[[#This Row],[SB]])</f>
        <v>TIN1/K97TIN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108.19499999999999</v>
      </c>
      <c r="AQ190" s="173">
        <f>IF(BS_CONTROLE[[#This Row],[KM - Fim]]=0, "-", BS_CONTROLE[[#This Row],[KM - Fim]])</f>
        <v>106.19499999999999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Maik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>MARCOS (TF-520)46071</v>
      </c>
      <c r="B191" s="132">
        <v>46071</v>
      </c>
      <c r="C191" s="7">
        <f>IF(BS_CONTROLE[[#This Row],[DATA]]="","",WEEKNUM(BS_CONTROLE[[#This Row],[DATA]]))</f>
        <v>8</v>
      </c>
      <c r="D191" s="45" t="s">
        <v>334</v>
      </c>
      <c r="E191" s="181">
        <v>213</v>
      </c>
      <c r="F191" s="133" t="s">
        <v>193</v>
      </c>
      <c r="G191" s="8" t="str">
        <f>IF(D191="","*",VLOOKUP(F191,BS_ATIVIDADE[#All],3,FALSE))</f>
        <v>SOLDA</v>
      </c>
      <c r="H191" s="134" t="s">
        <v>400</v>
      </c>
      <c r="I191" s="134" t="s">
        <v>11</v>
      </c>
      <c r="J191" s="150">
        <v>74</v>
      </c>
      <c r="K191" s="150">
        <v>97.62</v>
      </c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1" s="134">
        <v>0.375</v>
      </c>
      <c r="P191" s="134">
        <v>6.25E-2</v>
      </c>
      <c r="Q191" s="71">
        <v>1</v>
      </c>
      <c r="R191" s="9" t="str">
        <f>IFERROR(_xlfn.XLOOKUP(F191, BS_ATIVIDADE[ATIVIDADE],BS_ATIVIDADE[UNIDADE] ), "*")</f>
        <v>Nº DE SOLDA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1328</v>
      </c>
      <c r="W191" s="134" t="s">
        <v>1318</v>
      </c>
      <c r="X191" s="151" t="s">
        <v>1005</v>
      </c>
      <c r="Y191" s="129"/>
      <c r="Z191" s="129"/>
      <c r="AA191" s="71" t="s">
        <v>11</v>
      </c>
      <c r="AB191" s="59" t="s">
        <v>11</v>
      </c>
      <c r="AC191" s="59"/>
      <c r="AD191" s="134" t="s">
        <v>11</v>
      </c>
      <c r="AE191" s="71" t="s">
        <v>11</v>
      </c>
      <c r="AF191" s="71" t="s">
        <v>11</v>
      </c>
      <c r="AG191" s="71" t="s">
        <v>11</v>
      </c>
      <c r="AH191" s="42"/>
      <c r="AI191" s="119" t="str">
        <f>IF(BS_CONTROLE[[#This Row],[Atividade]]=0, "-", BS_CONTROLE[[#This Row],[Atividade]])</f>
        <v>PDM - SOLDA</v>
      </c>
      <c r="AJ191" s="8" t="str">
        <f>IF(D191="","*",VLOOKUP(AI191,BS_ATIVIDADE[#Data],3,FALSE))</f>
        <v>SOLDA</v>
      </c>
      <c r="AK191" s="171" t="str">
        <f>IF(BS_CONTROLE[[#This Row],[Local - Partida]]=0, "-", BS_CONTROLE[[#This Row],[Local - Partida]])</f>
        <v>K52TQI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TSP-TIN</v>
      </c>
      <c r="AN191" s="171" t="str">
        <f>IF(BS_CONTROLE[[#This Row],[SB]]=0, "-", BS_CONTROLE[[#This Row],[SB]])</f>
        <v>K97TIN</v>
      </c>
      <c r="AO191" s="172">
        <f>IF(BS_CONTROLE[[#This Row],[SUB]]=0, "-", BS_CONTROLE[[#This Row],[SUB]])</f>
        <v>74</v>
      </c>
      <c r="AP191" s="173">
        <f>IF(BS_CONTROLE[[#This Row],[KM - Inicio]]=0, "-", BS_CONTROLE[[#This Row],[KM - Inicio]])</f>
        <v>97.62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Nº DE SOLDA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Row],[Responsavel pelo boletim]]=0, "-", BS_CONTROLE[[#This Row],[Responsavel pelo boletim]])</f>
        <v>Marcos Euzebio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 hidden="1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3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/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1643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1644</v>
      </c>
      <c r="X194" s="151" t="s">
        <v>1005</v>
      </c>
      <c r="Y194" s="129"/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 hidden="1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1645</v>
      </c>
      <c r="N195" s="148" t="s">
        <v>1646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1647</v>
      </c>
      <c r="X195" s="151" t="s">
        <v>1005</v>
      </c>
      <c r="Y195" s="129"/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001">
      <iconSet showValue="0">
        <cfvo type="percent" val="0"/>
        <cfvo type="num" val="1"/>
        <cfvo type="num" val="1" gte="0"/>
      </iconSet>
    </cfRule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1648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1649</v>
      </c>
      <c r="E3" s="182" t="s">
        <v>1650</v>
      </c>
      <c r="F3" s="182" t="s">
        <v>1651</v>
      </c>
      <c r="G3" s="182" t="s">
        <v>1652</v>
      </c>
      <c r="H3" s="182" t="s">
        <v>1653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1654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1655</v>
      </c>
      <c r="D12" s="183">
        <v>9049</v>
      </c>
      <c r="E12" s="184">
        <v>46044</v>
      </c>
      <c r="F12" s="186" t="s">
        <v>1656</v>
      </c>
      <c r="G12" s="183" t="s">
        <v>1657</v>
      </c>
      <c r="H12" s="183"/>
    </row>
    <row r="13" spans="3:8">
      <c r="C13" s="183" t="s">
        <v>1655</v>
      </c>
      <c r="D13" s="183">
        <v>9044</v>
      </c>
      <c r="E13" s="184">
        <v>46044</v>
      </c>
      <c r="F13" s="186" t="s">
        <v>1658</v>
      </c>
      <c r="G13" s="183" t="s">
        <v>1659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1660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1660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1661</v>
      </c>
      <c r="C2" s="83" t="s">
        <v>1197</v>
      </c>
      <c r="D2" s="83" t="s">
        <v>1199</v>
      </c>
      <c r="E2" s="83" t="s">
        <v>1662</v>
      </c>
      <c r="F2" s="83" t="s">
        <v>1663</v>
      </c>
      <c r="G2" s="83" t="s">
        <v>1664</v>
      </c>
      <c r="H2" s="83" t="s">
        <v>1665</v>
      </c>
      <c r="I2" s="83" t="s">
        <v>1666</v>
      </c>
      <c r="J2" s="83" t="s">
        <v>1667</v>
      </c>
      <c r="K2" s="109" t="s">
        <v>1668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TIN2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W48</v>
      </c>
      <c r="E196" s="101" t="str">
        <f>IF(FN_MC!H190="","*",FN_MC!H190)</f>
        <v>TIN2</v>
      </c>
      <c r="F196" s="114" t="str">
        <f>IF(FN_MC!M190="","*",FN_MC!M190)</f>
        <v>TIN</v>
      </c>
      <c r="G196" s="101" t="str">
        <f>IF(FN_MC!I190="","*",FN_MC!I190)</f>
        <v>TIN2</v>
      </c>
      <c r="H196" s="101" t="str">
        <f>IF(FN_MC!AB190="","*",FN_MC!AB190)</f>
        <v>FIXO</v>
      </c>
      <c r="I196" s="101" t="str">
        <f>IF(FN_MC!AC190="","*",FN_MC!AC190)</f>
        <v>*</v>
      </c>
      <c r="J196" s="102">
        <f>IF(FN_MC!AA190="","*",FN_MC!AA190)</f>
        <v>1</v>
      </c>
      <c r="K196" s="112">
        <f>IF(FN_MC!AD190="","*",FN_MC!AD190)</f>
        <v>0.29166666666666669</v>
      </c>
    </row>
    <row r="197" spans="2:11" hidden="1">
      <c r="B197" s="100" t="str">
        <f>IF(FN_MC!Y191="","*",FN_MC!Y191)</f>
        <v>*</v>
      </c>
      <c r="C197" s="101">
        <f>IF(FN_MC!B191="","*",FN_MC!B191)</f>
        <v>46071</v>
      </c>
      <c r="D197" s="101" t="str">
        <f>IF(FN_MC!D191="","*",FN_MC!D191)</f>
        <v>MARCOS (TF-520)</v>
      </c>
      <c r="E197" s="101" t="str">
        <f>IF(FN_MC!H191="","*",FN_MC!H191)</f>
        <v>K52TQI</v>
      </c>
      <c r="F197" s="114" t="str">
        <f>IF(FN_MC!M191="","*",FN_MC!M191)</f>
        <v>TSP-TIN</v>
      </c>
      <c r="G197" s="101" t="str">
        <f>IF(FN_MC!I191="","*",FN_MC!I191)</f>
        <v>-</v>
      </c>
      <c r="H197" s="101" t="str">
        <f>IF(FN_MC!AB191="","*",FN_MC!AB191)</f>
        <v>-</v>
      </c>
      <c r="I197" s="101" t="str">
        <f>IF(FN_MC!AC191="","*",FN_MC!AC191)</f>
        <v>*</v>
      </c>
      <c r="J197" s="102" t="str">
        <f>IF(FN_MC!AA191="","*",FN_MC!AA191)</f>
        <v>-</v>
      </c>
      <c r="K197" s="112" t="str">
        <f>IF(FN_MC!AD191="","*",FN_MC!AD191)</f>
        <v>-</v>
      </c>
    </row>
    <row r="198" spans="2:11" hidden="1">
      <c r="B198" s="100" t="str">
        <f>IF(FN_MC!Y192="","*",FN_MC!Y192)</f>
        <v>*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 hidden="1">
      <c r="B201" s="100" t="str">
        <f>IF(FN_MC!Y195="","*",FN_MC!Y195)</f>
        <v>*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TIN2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W48</v>
      </c>
      <c r="E215" s="101" t="str">
        <f>IF(FN_MC!H190="","*",FN_MC!H190)</f>
        <v>TIN2</v>
      </c>
      <c r="F215" s="114" t="str">
        <f>IF(FN_MC!M190="","*",FN_MC!M190)</f>
        <v>TIN</v>
      </c>
      <c r="G215" s="101" t="str">
        <f>IF(FN_MC!I190="","*",FN_MC!I190)</f>
        <v>TIN2</v>
      </c>
      <c r="H215" s="101" t="str">
        <f>IF(FN_MC!AB190="","*",FN_MC!AB190)</f>
        <v>FIXO</v>
      </c>
      <c r="I215" s="101" t="str">
        <f>IF(FN_MC!AC190="","*",FN_MC!AC190)</f>
        <v>*</v>
      </c>
      <c r="J215" s="102">
        <f>IF(FN_MC!AA190="","*",FN_MC!AA190)</f>
        <v>1</v>
      </c>
      <c r="K215" s="112">
        <f>IF(FN_MC!AD190="","*",FN_MC!AD190)</f>
        <v>0.29166666666666669</v>
      </c>
    </row>
    <row r="216" spans="2:11" hidden="1">
      <c r="B216" s="100" t="str">
        <f>IF(FN_MC!Y191="","*",FN_MC!Y191)</f>
        <v>*</v>
      </c>
      <c r="C216" s="101">
        <f>IF(FN_MC!B191="","*",FN_MC!B191)</f>
        <v>46071</v>
      </c>
      <c r="D216" s="101" t="str">
        <f>IF(FN_MC!D191="","*",FN_MC!D191)</f>
        <v>MARCOS (TF-520)</v>
      </c>
      <c r="E216" s="101" t="str">
        <f>IF(FN_MC!H191="","*",FN_MC!H191)</f>
        <v>K52TQI</v>
      </c>
      <c r="F216" s="114" t="str">
        <f>IF(FN_MC!M191="","*",FN_MC!M191)</f>
        <v>TSP-TIN</v>
      </c>
      <c r="G216" s="101" t="str">
        <f>IF(FN_MC!I191="","*",FN_MC!I191)</f>
        <v>-</v>
      </c>
      <c r="H216" s="101" t="str">
        <f>IF(FN_MC!AB191="","*",FN_MC!AB191)</f>
        <v>-</v>
      </c>
      <c r="I216" s="101" t="str">
        <f>IF(FN_MC!AC191="","*",FN_MC!AC191)</f>
        <v>*</v>
      </c>
      <c r="J216" s="102" t="str">
        <f>IF(FN_MC!AA191="","*",FN_MC!AA191)</f>
        <v>-</v>
      </c>
      <c r="K216" s="112" t="str">
        <f>IF(FN_MC!AD191="","*",FN_MC!AD191)</f>
        <v>-</v>
      </c>
    </row>
    <row r="217" spans="2:11" hidden="1">
      <c r="B217" s="100" t="str">
        <f>IF(FN_MC!Y192="","*",FN_MC!Y192)</f>
        <v>*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 hidden="1">
      <c r="B220" s="100" t="str">
        <f>IF(FN_MC!Y195="","*",FN_MC!Y195)</f>
        <v>*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B909" sqref="B90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1669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1670</v>
      </c>
      <c r="B3" s="91" t="s">
        <v>1671</v>
      </c>
      <c r="C3" s="91" t="s">
        <v>7</v>
      </c>
      <c r="D3" s="92" t="s">
        <v>1212</v>
      </c>
      <c r="E3" s="92" t="s">
        <v>366</v>
      </c>
      <c r="F3" s="92" t="s">
        <v>1672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1673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92" t="str">
        <f>IF(FN_MC!N181="","*",FN_MC!N181)</f>
        <v>PPRPGO</v>
      </c>
      <c r="M179" s="97">
        <f>IF(FN_MC!J181="","*",FN_MC!J181)</f>
        <v>103</v>
      </c>
      <c r="N179" s="179">
        <f>IF(FN_MC!K181="","*",FN_MC!K181)</f>
        <v>1984</v>
      </c>
      <c r="O179" s="179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TBS1/TBS671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444.66</v>
      </c>
      <c r="O182" s="179">
        <f>IF(FN_MC!L184="","*",FN_MC!L184)</f>
        <v>444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10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IF(FN_MC!Y185="","*",FN_MC!Y185)</f>
        <v>*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6.25E-2</v>
      </c>
      <c r="R183" s="96" t="str">
        <f>IF(FN_MC!Q185="","*",CONCATENATE(FN_MC!Q185," ",FN_MC!R185))</f>
        <v>1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6.25E-2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TIN2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8.3333333333333329E-2</v>
      </c>
      <c r="R187" s="96" t="str">
        <f>IF(FN_MC!Q189="","*",CONCATENATE(FN_MC!Q189," ",FN_MC!R189))</f>
        <v>1000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W48</v>
      </c>
      <c r="H188" s="96" t="str">
        <f>IF(FN_MC!F190="","*",FN_MC!F190)</f>
        <v>MECANIZAÇÃO - DOL</v>
      </c>
      <c r="I188" s="96" t="str">
        <f>IF(FN_MC!H190="","*",FN_MC!H190)</f>
        <v>TIN2</v>
      </c>
      <c r="J188" s="96" t="str">
        <f>IF(FN_MC!I190="","*",FN_MC!I190)</f>
        <v>TIN2</v>
      </c>
      <c r="K188" s="96" t="str">
        <f>IF(FN_MC!M190="","*",FN_MC!M190)</f>
        <v>TIN</v>
      </c>
      <c r="L188" s="192" t="str">
        <f>IF(FN_MC!N190="","*",FN_MC!N190)</f>
        <v>TIN1/K97TIN</v>
      </c>
      <c r="M188" s="97">
        <f>IF(FN_MC!J190="","*",FN_MC!J190)</f>
        <v>74</v>
      </c>
      <c r="N188" s="179">
        <f>IF(FN_MC!K190="","*",FN_MC!K190)</f>
        <v>108.19499999999999</v>
      </c>
      <c r="O188" s="179">
        <f>IF(FN_MC!L190="","*",FN_MC!L190)</f>
        <v>106.19499999999999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Maik</v>
      </c>
      <c r="T188" s="96" t="str">
        <f>IF(FN_MC!W190="","*",FN_MC!W190)</f>
        <v>Mecanização DOL</v>
      </c>
      <c r="U188" s="98">
        <f ca="1">_xlfn.XLOOKUP(G188&amp;$U$3,BS_CONTROLE[CHAVE],BS_CONTROLE[Quantidade_11],"-")</f>
        <v>1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IF(FN_MC!Y191="","*",FN_MC!Y191)</f>
        <v>*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MARCOS (TF-520)</v>
      </c>
      <c r="H189" s="96" t="str">
        <f>IF(FN_MC!F191="","*",FN_MC!F191)</f>
        <v>PDM - SOLDA</v>
      </c>
      <c r="I189" s="96" t="str">
        <f>IF(FN_MC!H191="","*",FN_MC!H191)</f>
        <v>K52TQI</v>
      </c>
      <c r="J189" s="96" t="str">
        <f>IF(FN_MC!I191="","*",FN_MC!I191)</f>
        <v>-</v>
      </c>
      <c r="K189" s="96" t="str">
        <f>IF(FN_MC!M191="","*",FN_MC!M191)</f>
        <v>TSP-TIN</v>
      </c>
      <c r="L189" s="192" t="str">
        <f>IF(FN_MC!N191="","*",FN_MC!N191)</f>
        <v>K97TIN</v>
      </c>
      <c r="M189" s="97">
        <f>IF(FN_MC!J191="","*",FN_MC!J191)</f>
        <v>74</v>
      </c>
      <c r="N189" s="179">
        <f>IF(FN_MC!K191="","*",FN_MC!K191)</f>
        <v>97.62</v>
      </c>
      <c r="O189" s="179" t="str">
        <f>IF(FN_MC!L191="","*",FN_MC!L191)</f>
        <v>-</v>
      </c>
      <c r="P189" s="107">
        <f>IF(FN_MC!O191="","*",FN_MC!O191)</f>
        <v>0.375</v>
      </c>
      <c r="Q189" s="107">
        <f>IF(FN_MC!P191="","*",FN_MC!P191)</f>
        <v>6.25E-2</v>
      </c>
      <c r="R189" s="96" t="str">
        <f>IF(FN_MC!Q191="","*",CONCATENATE(FN_MC!Q191," ",FN_MC!R191))</f>
        <v>1 Nº DE SOLDA</v>
      </c>
      <c r="S189" s="96" t="str">
        <f>IF(FN_MC!V191="","*",FN_MC!V191)</f>
        <v>Marcos Euzebio</v>
      </c>
      <c r="T189" s="96" t="str">
        <f>IF(FN_MC!W191="","*",FN_MC!W191)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2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IF(FN_MC!Y192="","*",FN_MC!Y192)</f>
        <v>*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3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IF(FN_MC!Y194="","*",FN_MC!Y194)</f>
        <v>*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20000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IF(FN_MC!Y195="","*",FN_MC!Y195)</f>
        <v>*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1674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1675</v>
      </c>
      <c r="C4" s="187" t="s">
        <v>1676</v>
      </c>
      <c r="D4" s="187" t="s">
        <v>1677</v>
      </c>
      <c r="E4" s="187" t="s">
        <v>1678</v>
      </c>
      <c r="F4" s="187" t="s">
        <v>366</v>
      </c>
      <c r="G4" s="187" t="s">
        <v>1679</v>
      </c>
    </row>
    <row r="5" spans="2:7">
      <c r="B5" s="188" t="s">
        <v>1680</v>
      </c>
      <c r="C5" s="188">
        <v>309525</v>
      </c>
      <c r="D5" s="188" t="s">
        <v>1681</v>
      </c>
      <c r="E5" s="188" t="s">
        <v>249</v>
      </c>
      <c r="F5" s="188" t="s">
        <v>1682</v>
      </c>
      <c r="G5" s="189">
        <v>46296</v>
      </c>
    </row>
    <row r="6" spans="2:7">
      <c r="B6" s="188" t="s">
        <v>1683</v>
      </c>
      <c r="C6" s="188">
        <v>257410</v>
      </c>
      <c r="D6" s="188" t="s">
        <v>1684</v>
      </c>
      <c r="E6" s="188" t="s">
        <v>249</v>
      </c>
      <c r="F6" s="188" t="s">
        <v>1682</v>
      </c>
      <c r="G6" s="189"/>
    </row>
    <row r="7" spans="2:7">
      <c r="B7" s="188" t="s">
        <v>1484</v>
      </c>
      <c r="C7" s="188">
        <v>256875</v>
      </c>
      <c r="D7" s="188" t="s">
        <v>1685</v>
      </c>
      <c r="E7" s="188" t="s">
        <v>249</v>
      </c>
      <c r="F7" s="188" t="s">
        <v>1682</v>
      </c>
      <c r="G7" s="189">
        <v>46296</v>
      </c>
    </row>
    <row r="8" spans="2:7">
      <c r="B8" s="188" t="s">
        <v>1686</v>
      </c>
      <c r="C8" s="188">
        <v>257278</v>
      </c>
      <c r="D8" s="188" t="s">
        <v>1687</v>
      </c>
      <c r="E8" s="188" t="s">
        <v>240</v>
      </c>
      <c r="F8" s="188" t="s">
        <v>1688</v>
      </c>
      <c r="G8" s="189">
        <v>46235</v>
      </c>
    </row>
    <row r="9" spans="2:7">
      <c r="B9" s="188" t="s">
        <v>1689</v>
      </c>
      <c r="C9" s="188">
        <v>261794</v>
      </c>
      <c r="D9" s="188" t="s">
        <v>1690</v>
      </c>
      <c r="E9" s="188" t="s">
        <v>240</v>
      </c>
      <c r="F9" s="188" t="s">
        <v>1688</v>
      </c>
      <c r="G9" s="189">
        <v>46082</v>
      </c>
    </row>
    <row r="10" spans="2:7">
      <c r="B10" s="188" t="s">
        <v>1691</v>
      </c>
      <c r="C10" s="188">
        <v>257033</v>
      </c>
      <c r="D10" s="188" t="s">
        <v>1692</v>
      </c>
      <c r="E10" s="188" t="s">
        <v>240</v>
      </c>
      <c r="F10" s="188" t="s">
        <v>480</v>
      </c>
      <c r="G10" s="188" t="s">
        <v>1693</v>
      </c>
    </row>
    <row r="11" spans="2:7">
      <c r="B11" s="188" t="s">
        <v>1694</v>
      </c>
      <c r="C11" s="188">
        <v>396578</v>
      </c>
      <c r="D11" s="188" t="s">
        <v>1695</v>
      </c>
      <c r="E11" s="188" t="s">
        <v>240</v>
      </c>
      <c r="F11" s="188" t="s">
        <v>480</v>
      </c>
      <c r="G11" s="188" t="s">
        <v>1693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1696</v>
      </c>
      <c r="D5" s="288"/>
      <c r="E5" s="288"/>
      <c r="F5" s="288"/>
      <c r="G5" s="288"/>
      <c r="H5" s="288"/>
      <c r="I5" s="288"/>
      <c r="J5" s="289"/>
      <c r="K5" s="290" t="s">
        <v>1697</v>
      </c>
      <c r="L5" s="291"/>
      <c r="M5" s="291"/>
      <c r="N5" s="291"/>
      <c r="O5" s="292" t="s">
        <v>1698</v>
      </c>
      <c r="P5" s="293"/>
      <c r="Q5" s="294"/>
    </row>
    <row r="6" spans="1:17" s="81" customFormat="1" ht="15.75" customHeight="1">
      <c r="A6" s="75" t="s">
        <v>1672</v>
      </c>
      <c r="B6" s="82" t="s">
        <v>1671</v>
      </c>
      <c r="C6" s="83" t="s">
        <v>1212</v>
      </c>
      <c r="D6" s="84" t="s">
        <v>1213</v>
      </c>
      <c r="E6" s="83" t="s">
        <v>1699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1700</v>
      </c>
      <c r="M6" s="116" t="s">
        <v>29</v>
      </c>
      <c r="N6" s="117" t="s">
        <v>1207</v>
      </c>
      <c r="O6" s="161" t="s">
        <v>1250</v>
      </c>
      <c r="P6" s="128"/>
      <c r="Q6" s="138" t="s">
        <v>1701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661.84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444.66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444.66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Oportunidade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6.25E-2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6.25E-2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TIN2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8.3333333333333329E-2</v>
      </c>
      <c r="K218" s="118" t="str">
        <f>IF(FN_MC!AK189="","*",FN_MC!AK189)</f>
        <v>TIN2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W48</v>
      </c>
      <c r="F219" s="87" t="str">
        <f>IF(FN_MC!H190="","*",FN_MC!H190)</f>
        <v>TIN2</v>
      </c>
      <c r="G219" s="87" t="str">
        <f>IF(FN_MC!M190="","*",FN_MC!M190)</f>
        <v>TIN</v>
      </c>
      <c r="H219" s="125">
        <f>IF(FN_MC!K190="","*",FN_MC!K190)</f>
        <v>108.19499999999999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TIN2</v>
      </c>
      <c r="L219" s="118" t="str">
        <f>IF(FN_MC!AM190="","*",FN_MC!AM190)</f>
        <v>TIN</v>
      </c>
      <c r="M219" s="118">
        <f>IF(FN_MC!AP190="","*",FN_MC!AP190)</f>
        <v>108.19499999999999</v>
      </c>
      <c r="N219" s="118" t="str">
        <f>IF(FN_MC!AM190="","*",FN_MC!AM190)</f>
        <v>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>
        <f>IF(FN_MC!B191="","*",FN_MC!B191)</f>
        <v>46071</v>
      </c>
      <c r="B220" s="86" t="str">
        <f>IF(FN_MC!X191="","*",FN_MC!X191)</f>
        <v>Oportunidade</v>
      </c>
      <c r="C220" s="87" t="str">
        <f>IF(FN_MC!S191="","*",FN_MC!S191)</f>
        <v>FERRONORTE</v>
      </c>
      <c r="D220" s="87" t="str">
        <f>IF(FN_MC!T191="","*",FN_MC!T191)</f>
        <v>TMI-TCS</v>
      </c>
      <c r="E220" s="87" t="str">
        <f>IF(FN_MC!D191="","*",FN_MC!D191)</f>
        <v>MARCOS (TF-520)</v>
      </c>
      <c r="F220" s="87" t="str">
        <f>IF(FN_MC!H191="","*",FN_MC!H191)</f>
        <v>K52TQI</v>
      </c>
      <c r="G220" s="87" t="str">
        <f>IF(FN_MC!M191="","*",FN_MC!M191)</f>
        <v>TSP-TIN</v>
      </c>
      <c r="H220" s="125">
        <f>IF(FN_MC!K191="","*",FN_MC!K191)</f>
        <v>97.62</v>
      </c>
      <c r="I220" s="110">
        <f>IF(FN_MC!O191="","*",FN_MC!O191)</f>
        <v>0.375</v>
      </c>
      <c r="J220" s="110">
        <f>IF(FN_MC!P191="","*",FN_MC!P191)</f>
        <v>6.25E-2</v>
      </c>
      <c r="K220" s="118" t="str">
        <f>IF(FN_MC!AK191="","*",FN_MC!AK191)</f>
        <v>K52TQI</v>
      </c>
      <c r="L220" s="118" t="str">
        <f>IF(FN_MC!AM191="","*",FN_MC!AM191)</f>
        <v>TSP-TIN</v>
      </c>
      <c r="M220" s="118">
        <f>IF(FN_MC!AP191="","*",FN_MC!AP191)</f>
        <v>97.62</v>
      </c>
      <c r="N220" s="118" t="str">
        <f>IF(FN_MC!AM191="","*",FN_MC!AM191)</f>
        <v>TSP-TIN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2026-02-17T19:40:36Z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