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915" documentId="8_{B6337239-1A00-434D-AAD0-422EA1FEB5AE}" xr6:coauthVersionLast="47" xr6:coauthVersionMax="47" xr10:uidLastSave="{0DFB2E93-FD1E-44CA-8513-687916D9B551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16" i="1" l="1" a="1"/>
  <c r="M116" i="1" s="1"/>
  <c r="N124" i="1" a="1"/>
  <c r="N124" i="1" s="1"/>
  <c r="M124" i="1" a="1"/>
  <c r="M124" i="1" s="1"/>
  <c r="N122" i="1" a="1"/>
  <c r="N122" i="1" s="1"/>
  <c r="M122" i="1" a="1"/>
  <c r="M122" i="1" s="1"/>
  <c r="N120" i="1" a="1"/>
  <c r="N120" i="1" s="1"/>
  <c r="M120" i="1" a="1"/>
  <c r="M120" i="1" s="1"/>
  <c r="N118" i="1" a="1"/>
  <c r="N118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<sst xmlns="http://schemas.openxmlformats.org/spreadsheetml/2006/main" count="6138" uniqueCount="1491">
  <si>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</si>
  <si>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</si>
  <si>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</si>
  <si>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</si>
  <si>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</si>
  <si>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</si>
  <si>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</si>
  <si>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</si>
  <si>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</si>
  <si>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</si>
  <si>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</si>
  <si>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</si>
  <si>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</si>
  <si>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</si>
  <si>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</si>
  <si>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</si>
  <si>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</si>
  <si>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</si>
  <si>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</si>
  <si>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</si>
  <si>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</si>
  <si>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</si>
  <si>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</si>
  <si>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</si>
  <si>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</si>
  <si>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</si>
  <si>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</si>
  <si>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</si>
  <si>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</si>
  <si>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</si>
  <si>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</si>
  <si>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</si>
  <si>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</si>
  <si>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</si>
  <si>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</si>
  <si>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</si>
  <si>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</si>
  <si>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</si>
  <si>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</si>
  <si>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</si>
  <si>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</si>
  <si>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</si>
  <si>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</si>
  <si>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</si>
  <si>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</si>
  <si>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</si>
  <si>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</si>
  <si>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</si>
  <si>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</si>
  <si>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</si>
  <si>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</si>
  <si>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</si>
  <si>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</si>
  <si>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</si>
  <si>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</si>
  <si>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</si>
  <si>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</si>
  <si>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</si>
  <si>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</si>
  <si>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</si>
  <si>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</si>
  <si>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</si>
  <si>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</si>
  <si>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</si>
  <si>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</si>
  <si>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</si>
  <si>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</si>
  <si>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</si>
  <si>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</si>
  <si>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</si>
  <si>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</si>
  <si>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</si>
  <si>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</si>
  <si>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</si>
  <si>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</si>
  <si>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</si>
  <si>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</si>
  <si>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</si>
  <si>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</si>
  <si>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</si>
  <si>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</si>
  <si>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</si>
  <si>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</si>
  <si>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</si>
  <si>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</si>
  <si>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</si>
  <si>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</si>
  <si>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</si>
  <si>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</si>
  <si>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</si>
  <si>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</si>
  <si>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</si>
  <si>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</si>
  <si>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</si>
  <si>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</si>
  <si>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</si>
  <si>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</si>
  <si>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</si>
  <si>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</si>
  <si>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</si>
  <si>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</si>
  <si>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</si>
  <si>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</si>
  <si>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</si>
  <si>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</si>
  <si>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</si>
  <si>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</si>
  <si>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</si>
  <si>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</si>
  <si>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</si>
  <si>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</si>
  <si>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</si>
  <si>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</si>
  <si>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</si>
  <si>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</si>
  <si>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</si>
  <si>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</si>
  <si>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</si>
  <si>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</si>
  <si>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</si>
  <si>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</si>
  <si>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</si>
  <si>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</si>
  <si>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</si>
  <si>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</si>
  <si>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</si>
  <si>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</si>
  <si>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</si>
  <si>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</si>
  <si>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</si>
  <si>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</si>
  <si>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</si>
  <si>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</si>
  <si>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</si>
  <si>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</si>
  <si>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</si>
  <si>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</si>
  <si>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</si>
  <si>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</si>
  <si>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</si>
  <si>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</si>
  <si>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</si>
  <si>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</si>
  <si>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</si>
  <si>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</si>
  <si>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</si>
  <si>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</si>
  <si>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</si>
  <si>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</si>
  <si>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</si>
  <si>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</si>
  <si>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</si>
  <si>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</si>
  <si>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</si>
  <si>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</si>
  <si>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</si>
  <si>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</si>
  <si>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</si>
  <si>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</si>
  <si>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</si>
  <si>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</si>
  <si>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</si>
  <si>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</si>
  <si>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</si>
  <si>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</si>
  <si>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</si>
  <si>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</si>
  <si>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</si>
  <si>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</si>
  <si>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</si>
  <si>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</si>
  <si>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</si>
  <si>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</si>
  <si>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</si>
  <si>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</si>
  <si>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</si>
  <si>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</si>
  <si>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</si>
  <si>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</si>
  <si>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</si>
  <si>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</si>
  <si>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</si>
  <si>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</si>
  <si>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</si>
  <si>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</si>
  <si>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</si>
  <si>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</si>
  <si>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</si>
  <si>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</si>
  <si>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</si>
  <si>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</si>
  <si>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</si>
  <si>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</si>
  <si>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</si>
  <si>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</si>
  <si>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</si>
  <si>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</si>
  <si>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</si>
  <si>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</si>
  <si>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</si>
  <si>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</si>
  <si>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</si>
  <si>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</si>
  <si>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</si>
  <si>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</si>
  <si>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</si>
  <si>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</si>
  <si>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</si>
  <si>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</si>
  <si>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</si>
  <si>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</si>
  <si>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</si>
  <si>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</si>
  <si>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</si>
  <si>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</si>
  <si>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</si>
  <si>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</si>
  <si>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</si>
  <si>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</si>
  <si>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</si>
  <si>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</si>
  <si>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</si>
  <si>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</si>
  <si>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</si>
  <si>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</si>
  <si>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</si>
  <si>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</si>
  <si>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</si>
  <si>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</si>
  <si>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</si>
  <si>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</si>
  <si>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</si>
  <si>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</si>
  <si>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</si>
  <si>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</si>
  <si>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</si>
  <si>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</si>
  <si>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</si>
  <si>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</si>
  <si>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</si>
  <si>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</si>
  <si>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</si>
  <si>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</si>
  <si>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</si>
  <si>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</si>
  <si>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</si>
  <si>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</si>
  <si>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</si>
  <si>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</si>
  <si>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</si>
  <si>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</si>
  <si>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</si>
  <si>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</si>
  <si>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</si>
  <si>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</si>
  <si>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</si>
  <si>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</si>
  <si>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</si>
  <si>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</si>
  <si>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</si>
  <si>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</si>
  <si>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</si>
  <si>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</si>
  <si>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</si>
  <si>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</si>
  <si>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</si>
  <si>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</si>
  <si>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</si>
  <si>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</si>
  <si>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</si>
  <si>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</si>
  <si>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</si>
  <si>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</si>
  <si>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</si>
  <si>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</si>
  <si>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</si>
  <si>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</si>
  <si>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</si>
  <si>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</si>
  <si>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</si>
  <si>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</si>
  <si>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</si>
  <si>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</si>
  <si>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</si>
  <si>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</si>
  <si>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</si>
  <si>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</si>
  <si>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</si>
  <si>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</si>
  <si>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</si>
  <si>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</si>
  <si>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</si>
  <si>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</si>
  <si>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</si>
  <si>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</si>
  <si>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</si>
  <si>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</si>
  <si>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</si>
  <si>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</si>
  <si>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</si>
  <si>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</si>
  <si>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</si>
  <si>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</si>
  <si>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</si>
  <si>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</si>
  <si>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</si>
  <si>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</si>
  <si>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</si>
  <si>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</si>
  <si>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</si>
  <si>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</si>
  <si>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</si>
  <si>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</si>
  <si>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</si>
  <si>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</si>
  <si>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</si>
  <si>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</si>
  <si>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</si>
  <si>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</si>
  <si>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</si>
  <si>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</si>
  <si>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</si>
  <si>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</si>
  <si>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</si>
  <si>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</si>
  <si>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</si>
  <si>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</si>
  <si>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</si>
  <si>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</si>
  <si>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</si>
  <si>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</si>
  <si>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</si>
  <si>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</si>
  <si>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</si>
  <si>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</si>
  <si>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</si>
  <si>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</si>
  <si>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</si>
  <si>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</si>
  <si>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</si>
  <si>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</si>
  <si>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</si>
  <si>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</si>
  <si>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</si>
  <si>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</si>
  <si>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</si>
  <si>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</si>
  <si>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</si>
  <si>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</si>
  <si>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</si>
  <si>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</si>
  <si>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</si>
  <si>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</si>
  <si>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</si>
  <si>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</si>
  <si>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</si>
  <si>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</si>
  <si>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</si>
  <si>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</si>
  <si>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</si>
  <si>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</si>
  <si>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</si>
  <si>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</si>
  <si>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</si>
  <si>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</si>
  <si>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</si>
  <si>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</si>
  <si>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</si>
  <si>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</si>
  <si>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</si>
  <si>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</si>
  <si>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</si>
  <si>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</si>
  <si>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</si>
  <si>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</si>
  <si>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</si>
  <si>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</si>
  <si>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</si>
  <si>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</si>
  <si>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</si>
  <si>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</si>
  <si>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</si>
  <si>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</si>
  <si>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</si>
  <si>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</si>
  <si>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</si>
  <si>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</si>
  <si>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</si>
  <si>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</si>
  <si>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</si>
  <si>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</si>
  <si>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</si>
  <si>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</si>
  <si>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</si>
  <si>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</si>
  <si>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</si>
  <si>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</si>
  <si>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</si>
  <si>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</si>
  <si>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</si>
  <si>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</si>
  <si>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</si>
  <si>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</si>
  <si>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</si>
  <si>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</si>
  <si>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</si>
  <si>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</si>
  <si>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</si>
  <si>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</si>
  <si>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</si>
  <si>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</si>
  <si>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</si>
  <si>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</si>
  <si>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</si>
  <si>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</si>
  <si>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</si>
  <si>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</si>
  <si>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</si>
  <si>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</si>
  <si>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</si>
  <si>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</si>
  <si>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</si>
  <si>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</si>
  <si>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</si>
  <si>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</si>
  <si>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</si>
  <si>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</si>
  <si>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</si>
  <si>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</si>
  <si>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</si>
  <si>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</si>
  <si>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</si>
  <si>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</si>
  <si>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</si>
  <si>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</si>
  <si>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</si>
  <si>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</si>
  <si>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</si>
  <si>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</si>
  <si>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</si>
  <si>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</si>
  <si>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</si>
  <si>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</si>
  <si>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</si>
  <si>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</si>
  <si>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</si>
  <si>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</si>
  <si>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</si>
  <si>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</si>
  <si>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</si>
  <si>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</si>
  <si>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</si>
  <si>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</si>
  <si>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</si>
  <si>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</si>
  <si>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</si>
  <si>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</si>
  <si>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</si>
  <si>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</si>
  <si>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</si>
  <si>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</si>
  <si>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</si>
  <si>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</si>
  <si>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</si>
  <si>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</si>
  <si>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</si>
  <si>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</si>
  <si>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</si>
  <si>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</si>
  <si>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</si>
  <si>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</si>
  <si>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</si>
  <si>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</si>
  <si>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</si>
  <si>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</si>
  <si>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</si>
  <si>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</si>
  <si>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</si>
  <si>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</si>
  <si>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</si>
  <si>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</si>
  <si>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</si>
  <si>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</si>
  <si>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</si>
  <si>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</si>
  <si>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</si>
  <si>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</si>
  <si>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</si>
  <si>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</si>
  <si>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</si>
  <si>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</si>
  <si>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</si>
  <si>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</si>
  <si>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</si>
  <si>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</si>
  <si>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</si>
  <si>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</si>
  <si>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</si>
  <si>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</si>
  <si>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</si>
  <si>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</si>
  <si>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</si>
  <si>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</si>
  <si>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</si>
  <si>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</si>
  <si>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</si>
  <si>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</si>
  <si>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</si>
  <si>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</si>
  <si>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</si>
  <si>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</si>
  <si>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</si>
  <si>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</si>
  <si>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</si>
  <si>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</si>
  <si>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</si>
  <si>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</si>
  <si>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</si>
  <si>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</si>
  <si>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</si>
  <si>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</si>
  <si>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</si>
  <si>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</si>
  <si>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</si>
  <si>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</si>
  <si>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</si>
  <si>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</si>
  <si>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</si>
  <si>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</si>
  <si>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</si>
  <si>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</si>
  <si>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</si>
  <si>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</si>
  <si>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</si>
  <si>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</si>
  <si>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</si>
  <si>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</si>
  <si>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</si>
  <si>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</si>
  <si>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</si>
  <si>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</si>
  <si>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</si>
  <si>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</si>
  <si>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</si>
  <si>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</si>
  <si>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</si>
  <si>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</si>
  <si>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</si>
  <si>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</si>
  <si>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</si>
  <si>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</si>
  <si>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</si>
  <si>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</si>
  <si>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</si>
  <si>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</si>
  <si>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</si>
  <si>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</si>
  <si>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</si>
  <si>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</si>
  <si>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</si>
  <si>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</si>
  <si>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</si>
  <si>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</si>
  <si>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</si>
  <si>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</si>
  <si>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</si>
  <si>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</si>
  <si>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</si>
  <si>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</si>
  <si>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</si>
  <si>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</si>
  <si>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</si>
  <si>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</si>
  <si>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</si>
  <si>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</si>
  <si>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</si>
  <si>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</si>
  <si>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</si>
  <si>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</si>
  <si>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</si>
  <si>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</si>
  <si>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</si>
  <si>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</si>
  <si>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</si>
  <si>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</si>
  <si>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</si>
  <si>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</si>
  <si>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</si>
  <si>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</si>
  <si>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</si>
  <si>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</si>
  <si>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</si>
  <si>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</si>
  <si>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</si>
  <si>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</si>
  <si>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</si>
  <si>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</si>
  <si>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</si>
  <si>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</si>
  <si>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</si>
  <si>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</si>
  <si>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</si>
  <si>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</si>
  <si>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</si>
  <si>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</si>
  <si>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</si>
  <si>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</si>
  <si>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</si>
  <si>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</si>
  <si>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</si>
  <si>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</si>
  <si>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</si>
  <si>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</si>
  <si>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</si>
  <si>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</si>
  <si>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</si>
  <si>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</si>
  <si>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</si>
  <si>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</si>
  <si>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</si>
  <si>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</si>
  <si>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</si>
  <si>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</si>
  <si>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</si>
  <si>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</si>
  <si>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</si>
  <si>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</si>
  <si>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</si>
  <si>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</si>
  <si>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</si>
  <si>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</si>
  <si>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</si>
  <si>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</si>
  <si>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</si>
  <si>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</si>
  <si>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</si>
  <si>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</si>
  <si>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</si>
  <si>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</si>
  <si>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</si>
  <si>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</si>
  <si>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</si>
  <si>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</si>
  <si>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</si>
  <si>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</si>
  <si>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</si>
  <si>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</si>
  <si>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</si>
  <si>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</si>
  <si>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</si>
  <si>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</si>
  <si>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</si>
  <si>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</si>
  <si>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</si>
  <si>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</si>
  <si>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</si>
  <si>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</si>
  <si>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</si>
  <si>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</si>
  <si>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</si>
  <si>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</si>
  <si>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</si>
  <si>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</si>
  <si>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</si>
  <si>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</si>
  <si>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</si>
  <si>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</si>
  <si>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</si>
  <si>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</si>
  <si>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</si>
  <si>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</si>
  <si>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</si>
  <si>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</si>
  <si>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</si>
  <si>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</si>
  <si>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</si>
  <si>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</si>
  <si>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</si>
  <si>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</si>
  <si>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</si>
  <si>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</si>
  <si>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</si>
  <si>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</si>
  <si>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</si>
  <si>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</si>
  <si>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</si>
  <si>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</si>
  <si>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</si>
  <si>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</si>
  <si>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</si>
  <si>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</si>
  <si>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</si>
  <si>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</si>
  <si>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</si>
  <si>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</si>
  <si>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</si>
  <si>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</si>
  <si>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</si>
  <si>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</si>
  <si>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</si>
  <si>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</si>
  <si>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</si>
  <si>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</si>
  <si>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</si>
  <si>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</si>
  <si>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</si>
  <si>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</si>
  <si>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</si>
  <si>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</si>
  <si>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</si>
  <si>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</si>
  <si>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</si>
  <si>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</si>
  <si>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</si>
  <si>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</si>
  <si>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</si>
  <si>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</si>
  <si>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</si>
  <si>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</si>
  <si>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</si>
  <si>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</si>
  <si>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</si>
  <si>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</si>
  <si>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</si>
  <si>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</si>
  <si>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</si>
  <si>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</si>
  <si>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</si>
  <si>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</si>
  <si>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</si>
  <si>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</si>
  <si>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</si>
  <si>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</si>
  <si>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</si>
  <si>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</si>
  <si>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</si>
  <si>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</si>
  <si>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</si>
  <si>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</si>
  <si>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</si>
  <si>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</si>
  <si>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</si>
  <si>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</si>
  <si>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</si>
  <si>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</si>
  <si>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</si>
  <si>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</si>
  <si>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</si>
  <si>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</si>
  <si>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</si>
  <si>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</si>
  <si>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</si>
  <si>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</si>
  <si>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</si>
  <si>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</si>
  <si>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</si>
  <si>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</si>
  <si>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</si>
  <si>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</si>
  <si>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</si>
  <si>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</si>
  <si>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</si>
  <si>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</si>
  <si>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</si>
  <si>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</si>
  <si>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</si>
  <si>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</si>
  <si>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</si>
  <si>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</si>
  <si>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</si>
  <si>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</si>
  <si>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</si>
  <si>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</si>
  <si>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</si>
  <si>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</si>
  <si>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</si>
  <si>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</si>
  <si>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</si>
  <si>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</si>
  <si>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</si>
  <si>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</si>
  <si>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</si>
  <si>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</si>
  <si>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</si>
  <si>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</si>
  <si>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</si>
  <si>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</si>
  <si>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</si>
  <si>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</si>
  <si>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</si>
  <si>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</si>
  <si>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</si>
  <si>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</si>
  <si>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</si>
  <si>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</si>
  <si>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</si>
  <si>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</si>
  <si>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</si>
  <si>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</si>
  <si>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</si>
  <si>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</si>
  <si>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</si>
  <si>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</si>
  <si>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</si>
  <si>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</si>
  <si>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</si>
  <si>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</si>
  <si>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</si>
  <si>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</si>
  <si>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</si>
  <si>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</si>
  <si>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</si>
  <si>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</si>
  <si>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</si>
  <si>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</si>
  <si>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</si>
  <si>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</si>
  <si>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</si>
  <si>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</si>
  <si>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</si>
  <si>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</si>
  <si>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</si>
  <si>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</si>
  <si>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</si>
  <si>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</si>
  <si>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</si>
  <si>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</si>
  <si>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</si>
  <si>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</si>
  <si>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</si>
  <si>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</si>
  <si>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</si>
  <si>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</si>
  <si>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</si>
  <si>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</si>
  <si>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</si>
  <si>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</si>
  <si>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</si>
  <si>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</si>
  <si>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</si>
  <si>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</si>
  <si>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</si>
  <si>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</si>
  <si>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</si>
  <si>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</si>
  <si>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</si>
  <si>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</si>
  <si>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</si>
  <si>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</si>
  <si>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</si>
  <si>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</si>
  <si>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</si>
  <si>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</si>
  <si>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</si>
  <si>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</si>
  <si>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</si>
  <si>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</si>
  <si>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</si>
  <si>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</si>
  <si>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</si>
  <si>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</si>
  <si>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</si>
  <si>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</si>
  <si>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</si>
  <si>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</si>
  <si>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</si>
  <si>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</si>
  <si>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</si>
  <si>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</si>
  <si>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</si>
  <si>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</si>
  <si>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</si>
  <si>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</si>
  <si>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</si>
  <si>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</si>
  <si>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</si>
  <si>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</si>
  <si>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</si>
  <si>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</si>
  <si>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</si>
  <si>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</si>
  <si>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</si>
  <si>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</si>
  <si>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</si>
  <si>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</si>
  <si>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</si>
  <si>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</si>
  <si>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</si>
  <si>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</si>
  <si>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</si>
  <si>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</si>
  <si>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</si>
  <si>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</si>
  <si>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</si>
  <si>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</si>
  <si>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</si>
  <si>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</si>
  <si>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</si>
  <si>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</si>
  <si>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</si>
  <si>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</si>
  <si>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</si>
  <si>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</si>
  <si>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</si>
  <si>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</si>
  <si>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</si>
  <si>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</si>
  <si>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</si>
  <si>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</si>
  <si>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</si>
  <si>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</si>
  <si>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</si>
  <si>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</si>
  <si>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</si>
  <si>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</si>
  <si>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</si>
  <si>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</si>
  <si>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</si>
  <si>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</si>
  <si>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</si>
  <si>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</si>
  <si>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</si>
  <si>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</si>
  <si>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</si>
  <si>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</si>
  <si>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</si>
  <si>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</si>
  <si>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</si>
  <si>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</si>
  <si>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</si>
  <si>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</si>
  <si>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</si>
  <si>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</si>
  <si>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</si>
  <si>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</si>
  <si>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</si>
  <si>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</si>
  <si>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</si>
  <si>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</si>
  <si>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</si>
  <si>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</si>
  <si>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</si>
  <si>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</si>
  <si>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</si>
  <si>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</si>
  <si>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</si>
  <si>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</si>
  <si>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</si>
  <si>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</si>
  <si>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</si>
  <si>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</si>
  <si>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</si>
  <si>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</si>
  <si>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</si>
  <si>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</si>
  <si>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</si>
  <si>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</si>
  <si>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</si>
  <si>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</si>
  <si>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</si>
  <si>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</si>
  <si>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</si>
  <si>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</si>
  <si>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</si>
  <si>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</si>
  <si>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</si>
  <si>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</si>
  <si>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</si>
  <si>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</si>
  <si>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</si>
  <si>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</si>
  <si>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</si>
  <si>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</si>
  <si>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</si>
  <si>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</si>
  <si>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</si>
  <si>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</si>
  <si>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</si>
  <si>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</si>
  <si>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</si>
  <si>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</si>
  <si>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</si>
  <si>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</si>
  <si>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</si>
  <si>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</si>
  <si>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</si>
  <si>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</si>
  <si>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</si>
  <si>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</si>
  <si>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</si>
  <si>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</si>
  <si>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</si>
  <si>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</si>
  <si>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</si>
  <si>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</si>
  <si>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</si>
  <si>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</si>
  <si>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</si>
  <si>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</si>
  <si>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</si>
  <si>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</si>
  <si>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</si>
  <si>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</si>
  <si>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</si>
  <si>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</si>
  <si>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</si>
  <si>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</si>
  <si>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</si>
  <si>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</si>
  <si>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</si>
  <si>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</si>
  <si>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</si>
  <si>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</si>
  <si>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</si>
  <si>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</si>
  <si>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</si>
  <si>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</si>
  <si>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</si>
  <si>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</si>
  <si>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</si>
  <si>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</si>
  <si>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</si>
  <si>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</si>
  <si>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</si>
  <si>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</si>
  <si>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</si>
  <si>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</si>
  <si>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</si>
  <si>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</si>
  <si>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</si>
  <si>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</si>
  <si>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</si>
  <si>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</si>
  <si>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</si>
  <si>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</si>
  <si>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</si>
  <si>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</si>
  <si>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</si>
  <si>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</si>
  <si>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</si>
  <si>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</si>
  <si>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</si>
  <si>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</si>
  <si>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</si>
  <si>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</si>
  <si>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</si>
  <si>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</si>
  <si>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</si>
  <si>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</si>
  <si>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</si>
  <si>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</si>
  <si>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</si>
  <si>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</si>
  <si>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</si>
  <si>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</si>
  <si>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</si>
  <si>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</si>
  <si>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</si>
  <si>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</si>
  <si>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</si>
  <si>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</si>
  <si>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</si>
  <si>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</si>
  <si>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</si>
  <si>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</si>
  <si>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</si>
  <si>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</si>
  <si>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</si>
  <si>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</si>
  <si>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</si>
  <si>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</si>
  <si>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</si>
  <si>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</si>
  <si>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</si>
  <si>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</si>
  <si>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</si>
  <si>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</si>
  <si>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</si>
  <si>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</si>
  <si>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</si>
  <si>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</si>
  <si>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</si>
  <si>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</si>
  <si>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</si>
  <si>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</si>
  <si>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</si>
  <si>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</si>
  <si>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</si>
  <si>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</si>
  <si>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</si>
  <si>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</si>
  <si>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</si>
  <si>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</si>
  <si>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</si>
  <si>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</si>
  <si>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</si>
  <si>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</si>
  <si>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</si>
  <si>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</si>
  <si>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</si>
  <si>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</si>
  <si>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</si>
  <si>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</si>
  <si>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</si>
  <si>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</si>
  <si>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</si>
  <si>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</si>
  <si>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</si>
  <si>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</si>
  <si>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</si>
  <si>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</si>
  <si>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</si>
  <si>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</si>
  <si>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</si>
  <si>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</si>
  <si>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</si>
  <si>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</si>
  <si>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</si>
  <si>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</si>
  <si>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</si>
  <si>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</si>
  <si>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</si>
  <si>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</si>
  <si>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</si>
  <si>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</si>
  <si>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</si>
  <si>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</si>
  <si>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</si>
  <si>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</si>
  <si>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</si>
  <si>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</si>
  <si>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</si>
  <si>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</si>
  <si>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</si>
  <si>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</si>
  <si>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</si>
  <si>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</si>
  <si>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</si>
  <si>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</si>
  <si>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</si>
  <si>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</si>
  <si>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</si>
  <si>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</si>
  <si>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</si>
  <si>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</si>
  <si>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</si>
  <si>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</si>
  <si>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</si>
  <si>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</si>
  <si>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</si>
  <si>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</si>
  <si>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</si>
  <si>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</si>
  <si>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</si>
  <si>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</si>
  <si>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</si>
  <si>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</si>
  <si>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</si>
  <si>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</si>
  <si>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</si>
  <si>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</si>
  <si>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</si>
  <si>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</si>
  <si>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</si>
  <si>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</si>
  <si>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</si>
  <si>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</si>
  <si>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</si>
  <si>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</si>
  <si>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</si>
  <si>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</si>
  <si>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</si>
  <si>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</si>
  <si>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</si>
  <si>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</si>
  <si>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</si>
  <si>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</si>
  <si>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</si>
  <si>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</si>
  <si>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</si>
  <si>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</si>
  <si>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</si>
  <si>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</si>
  <si>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</si>
  <si>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</si>
  <si>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</si>
  <si>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</si>
  <si>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</si>
  <si>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</si>
  <si>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</si>
  <si>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</si>
  <si>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</si>
  <si>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</si>
  <si>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</si>
  <si>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</si>
  <si>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</si>
  <si>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</si>
  <si>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</si>
  <si>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</si>
  <si>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</si>
  <si>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</si>
  <si>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</si>
  <si>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</si>
  <si>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</si>
  <si>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</si>
  <si>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</si>
  <si>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</si>
  <si>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</si>
  <si>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</si>
  <si>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</si>
  <si>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</si>
  <si>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</si>
  <si>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</si>
  <si>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</si>
  <si>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</si>
  <si>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</si>
  <si>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</si>
  <si>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</si>
  <si>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</si>
  <si>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</si>
  <si>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</si>
  <si>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</si>
  <si>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</si>
  <si>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</si>
  <si>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</si>
  <si>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</si>
  <si>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</si>
  <si>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</si>
  <si>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</si>
  <si>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</si>
  <si>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</si>
  <si>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</si>
  <si>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</si>
  <si>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</si>
  <si>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</si>
  <si>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</si>
  <si>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</si>
  <si>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</si>
  <si>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</si>
  <si>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</si>
  <si>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</si>
  <si>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</si>
  <si>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</si>
  <si>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</si>
  <si>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</si>
  <si>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</si>
  <si>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</si>
  <si>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</si>
  <si>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</si>
  <si>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</si>
  <si>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</si>
  <si>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</si>
  <si>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</si>
  <si>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</si>
  <si>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</si>
  <si>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</si>
  <si>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</si>
  <si>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</si>
  <si>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</si>
  <si>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</si>
  <si>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</si>
  <si>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</si>
  <si>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</si>
  <si>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</si>
  <si>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</si>
  <si>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</si>
  <si>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</si>
  <si>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</si>
  <si>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</si>
  <si>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</si>
  <si>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</si>
  <si>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</si>
  <si>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</si>
  <si>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</si>
  <si>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</si>
  <si>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</si>
  <si>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</si>
  <si>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</si>
  <si>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</si>
  <si>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</si>
  <si>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</si>
  <si>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</si>
  <si>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</si>
  <si>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</si>
  <si>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</si>
  <si>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</si>
  <si>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</si>
  <si>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</si>
  <si>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</si>
  <si>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</si>
  <si>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</si>
  <si>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</si>
  <si>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</si>
  <si>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</si>
  <si>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</si>
  <si>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</si>
  <si>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</si>
  <si>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</si>
  <si>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</si>
  <si>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</si>
  <si>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</si>
  <si>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</si>
  <si>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</si>
  <si>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</si>
  <si>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</si>
  <si>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</si>
  <si>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</si>
  <si>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</si>
  <si>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</si>
  <si>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</si>
  <si>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</si>
  <si>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</si>
  <si>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</si>
  <si>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</si>
  <si>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</si>
  <si>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</si>
  <si>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</si>
  <si>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</si>
  <si>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</si>
  <si>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</si>
  <si>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</si>
  <si>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</si>
  <si>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</si>
  <si>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</si>
  <si>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</si>
  <si>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</si>
  <si>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</si>
  <si>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</si>
  <si>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</si>
  <si>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</si>
  <si>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</si>
  <si>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</si>
  <si>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</si>
  <si>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</si>
  <si>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</si>
  <si>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</si>
  <si>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</si>
  <si>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</si>
  <si>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</si>
  <si>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</si>
  <si>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</si>
  <si>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</si>
  <si>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</si>
  <si>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</si>
  <si>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</si>
  <si>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</si>
  <si>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</si>
  <si>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</si>
  <si>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</si>
  <si>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</si>
  <si>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</si>
  <si>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</si>
  <si>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</si>
  <si>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</si>
  <si>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</si>
  <si>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</si>
  <si>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</si>
  <si>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</si>
  <si>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</si>
  <si>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</si>
  <si>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</si>
  <si>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</si>
  <si>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</si>
  <si>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</si>
  <si>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</si>
  <si>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</si>
  <si>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</si>
  <si>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</si>
  <si>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</si>
  <si>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</si>
  <si>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</si>
  <si>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</si>
  <si>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</si>
  <si>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</si>
  <si>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</si>
  <si>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</si>
  <si>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</si>
  <si>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</si>
  <si>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</si>
  <si>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</si>
  <si>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</si>
  <si>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</si>
  <si>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</si>
  <si>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</si>
  <si>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</si>
  <si>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</si>
  <si>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</si>
  <si>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</si>
  <si>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</si>
  <si>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</si>
  <si>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</si>
  <si>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</si>
  <si>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</si>
  <si>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</si>
  <si>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</si>
  <si>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</si>
  <si>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</si>
  <si>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</si>
  <si>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</si>
  <si>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</si>
  <si>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</si>
  <si>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</si>
  <si>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</si>
  <si>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</si>
  <si>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</si>
  <si>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</si>
  <si>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</si>
  <si>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</si>
  <si>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</si>
  <si>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</si>
  <si>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</si>
  <si>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</si>
  <si>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</si>
  <si>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</si>
  <si>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</si>
  <si>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</si>
  <si>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</si>
  <si>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</si>
  <si>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</si>
  <si>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</si>
  <si>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</si>
  <si>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</si>
  <si>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</si>
  <si>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</si>
  <si>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</si>
  <si>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</si>
  <si>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</si>
  <si>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</si>
  <si>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</si>
  <si>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</si>
  <si>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</si>
  <si>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</si>
  <si>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</si>
  <si>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</si>
  <si>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</si>
  <si>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</si>
  <si>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</si>
  <si>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</si>
  <si>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</si>
  <si>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</si>
  <si>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</si>
  <si>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</si>
  <si>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</si>
  <si>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</si>
  <si>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</si>
  <si>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</si>
  <si>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</si>
  <si>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</si>
  <si>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</si>
  <si>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</si>
  <si>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</si>
  <si>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</si>
  <si>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</si>
  <si>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</si>
  <si>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</si>
  <si>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</si>
  <si>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</si>
  <si>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</si>
  <si>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</si>
  <si>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15:20/ Sem inor. produção </t>
  </si>
  <si>
    <t>No km 1867 tecnico da engenharia embarca para aplicação fixação e desembarca no km 1894, e no km 1887 substuição de galochas (A20) segue em comboio</t>
  </si>
  <si>
    <t>Realizado a substituição de galochas</t>
  </si>
  <si>
    <t>TP Elson de folga / Bruno no trecho do Ronaldo</t>
  </si>
  <si>
    <t>464TBR / TVL464</t>
  </si>
  <si>
    <t>RONALDO</t>
  </si>
  <si>
    <t>Descarga de dormentes</t>
  </si>
  <si>
    <t xml:space="preserve"> 440TVL</t>
  </si>
  <si>
    <t xml:space="preserve">Descarga de dormentes </t>
  </si>
  <si>
    <t>Serviços de desguarnecimento de ombro do lastro</t>
  </si>
  <si>
    <t xml:space="preserve">Fredson </t>
  </si>
  <si>
    <t>Nivelamento manual KM 1867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</si>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</sst>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52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51"/>
    <tableColumn id="8" xr3:uid="{69D5AC3B-4F64-4F8F-AD2A-0AD158918DDD}" name="CORRELATO" dataDxfId="65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49" dataDxfId="648" headerRowBorderDxfId="646" tableBorderDxfId="647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45"/>
    <tableColumn id="2" xr3:uid="{9E43233E-7748-4A18-BD5C-D467FDF5017A}" name="Coordenação Cod" dataDxfId="644"/>
    <tableColumn id="11" xr3:uid="{FD8283FB-AAA5-4439-BBB5-16F2C616F05C}" name="Coordenação" dataDxfId="643"/>
    <tableColumn id="3" xr3:uid="{233C0146-C13B-48F7-8302-BFD40A668E71}" name="Gerência" dataDxfId="642"/>
    <tableColumn id="4" xr3:uid="{FA8E26C9-C7A0-4153-984D-07BC3F448870}" name="SUB" dataDxfId="641"/>
    <tableColumn id="5" xr3:uid="{670CAAC7-5604-4ED8-A835-267C41306B57}" name="KM Inicio" dataDxfId="640"/>
    <tableColumn id="6" xr3:uid="{503331F6-B322-4EA9-9C5E-881831CF446A}" name="KM Fim" dataDxfId="639"/>
    <tableColumn id="7" xr3:uid="{431695A4-A142-4A1D-976E-66DB088ADEF7}" name="Trecho" dataDxfId="638"/>
    <tableColumn id="8" xr3:uid="{3A197E61-EA0C-4C39-8479-8489B8B7595A}" name="SB" dataDxfId="637"/>
    <tableColumn id="9" xr3:uid="{9A9C9E13-3B2B-4320-BE1B-6526B0C780E6}" name="NOME SUB" dataDxfId="636"/>
    <tableColumn id="10" xr3:uid="{7620F8D3-C19C-4362-A6E4-DE62B4CB9A90}" name="Trecho Coordenação" dataDxfId="63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J101" activePane="bottomRight" state="frozen"/>
      <selection pane="bottomRight" activeCell="BO113" sqref="BO113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1457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1457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>
        <v>0.4548611111111111</v>
      </c>
      <c r="AT112" s="46">
        <v>0.49652777777777779</v>
      </c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4.1666666666666685E-2</v>
      </c>
      <c r="AZ112" s="17"/>
      <c r="BA112" s="79">
        <v>1</v>
      </c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2</v>
      </c>
      <c r="BI112" s="23"/>
      <c r="BJ112" s="23" t="s">
        <v>1232</v>
      </c>
      <c r="BK112" s="23" t="s">
        <v>1461</v>
      </c>
      <c r="BL112" s="22"/>
      <c r="BM112" s="20" t="s">
        <v>378</v>
      </c>
      <c r="BN112" s="20" t="s">
        <v>378</v>
      </c>
      <c r="BO112" s="183" t="s">
        <v>378</v>
      </c>
      <c r="BP112" s="24"/>
      <c r="BQ112" s="14" t="str">
        <f>IF(AND(BR112&lt;1,BS112&lt;1),"Produção e Intervalo",IF(BR112&lt;1,"Intervalo",IF(BS112&lt;1,"Produção","Aderente")))</f>
        <v>Aderente</v>
      </c>
      <c r="BR112" s="25">
        <f>IF(OR(B112="",F112=""),"*",AY112/P112)</f>
        <v>1.0000000000000004</v>
      </c>
      <c r="BS112" s="25">
        <f>IF(OR(B112="",F112=""),"*",BA112/Q112)</f>
        <v>1</v>
      </c>
      <c r="BT112" s="280" t="str">
        <f t="shared" si="1"/>
        <v>OKOK</v>
      </c>
    </row>
    <row r="113" spans="1:72">
      <c r="A113" s="58" t="str">
        <f>D113&amp;B113</f>
        <v>ELSON (TF-526)</v>
      </c>
      <c r="B113" s="195"/>
      <c r="C113" s="9" t="str">
        <f>IF(BS_CONTROLE[[#This Row],[DATA]]="","",WEEKNUM(BS_CONTROLE[[#This Row],[DATA]]))</f>
        <v/>
      </c>
      <c r="D113" s="59" t="s">
        <v>283</v>
      </c>
      <c r="E113" s="156"/>
      <c r="F113" s="196" t="s">
        <v>194</v>
      </c>
      <c r="G113" s="10" t="str">
        <f>IF(D113="","*",VLOOKUP(F113,BS_ATIVIDADE[#All],3,FALSE))</f>
        <v>SOLDA</v>
      </c>
      <c r="H113" s="154" t="s">
        <v>11</v>
      </c>
      <c r="I113" s="154"/>
      <c r="J113" s="45">
        <v>98</v>
      </c>
      <c r="K113" s="45">
        <v>662</v>
      </c>
      <c r="L113" s="92" t="s">
        <v>11</v>
      </c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13" s="154">
        <v>0.375</v>
      </c>
      <c r="P113" s="154">
        <v>0.125</v>
      </c>
      <c r="Q113" s="92">
        <v>2</v>
      </c>
      <c r="R113" s="11" t="str">
        <f>IFERROR(_xlfn.XLOOKUP(F113, BS_ATIVIDADE[ATIVIDADE],BS_ATIVIDADE[UNIDADE] ), "*")</f>
        <v>Nº DE SOLDA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3" s="89" t="str">
        <f>IFERROR(_xlfn.XLOOKUP(J113, TabelaMap[SUB], TabelaMap[NOME SUB]), "ERRO")</f>
        <v xml:space="preserve"> ALTO ARAGUAIA  -  RONDONOPOLIS</v>
      </c>
      <c r="V113" s="230" t="s">
        <v>1234</v>
      </c>
      <c r="W113" s="197" t="s">
        <v>1261</v>
      </c>
      <c r="X113" s="59" t="s">
        <v>349</v>
      </c>
      <c r="Y113" s="174"/>
      <c r="Z113" s="174" t="s">
        <v>350</v>
      </c>
      <c r="AA113" s="155" t="s">
        <v>11</v>
      </c>
      <c r="AB113" s="78" t="s">
        <v>11</v>
      </c>
      <c r="AC113" s="78" t="s">
        <v>11</v>
      </c>
      <c r="AD113" s="197" t="s">
        <v>11</v>
      </c>
      <c r="AE113" s="92" t="s">
        <v>11</v>
      </c>
      <c r="AF113" s="92" t="s">
        <v>11</v>
      </c>
      <c r="AG113" s="92" t="s">
        <v>11</v>
      </c>
      <c r="AH113" s="56"/>
      <c r="AI113" s="153" t="str">
        <f>IF(BS_CONTROLE[[#This Row],[Atividade]]=0, "-", BS_CONTROLE[[#This Row],[Atividade]])</f>
        <v>PDM - SOLDA</v>
      </c>
      <c r="AJ113" s="10" t="str">
        <f>IF(D113="","*",VLOOKUP(AI113,BS_ATIVIDADE[#All],3,FALSE))</f>
        <v>SOLDA</v>
      </c>
      <c r="AK113" s="146" t="str">
        <f>BS_CONTROLE[[#This Row],[Local - Partida]]</f>
        <v>-</v>
      </c>
      <c r="AL113" s="146">
        <f>BS_CONTROLE[[#This Row],[Local - Encerramento]]</f>
        <v>0</v>
      </c>
      <c r="AM113" s="146" t="str">
        <f>BS_CONTROLE[[#This Row],[Entre - Estações]]</f>
        <v>TBS</v>
      </c>
      <c r="AN113" s="146" t="str">
        <f>BS_CONTROLE[[#This Row],[SB]]</f>
        <v>TBS1</v>
      </c>
      <c r="AO113" s="37">
        <f>BS_CONTROLE[[#This Row],[SUB]]</f>
        <v>98</v>
      </c>
      <c r="AP113" s="37">
        <f>BS_CONTROLE[[#This Row],[KM - Inicio]]</f>
        <v>662</v>
      </c>
      <c r="AQ113" s="37" t="str">
        <f>BS_CONTROLE[[#This Row],[KM - Fim]]</f>
        <v>-</v>
      </c>
      <c r="AR113" s="46">
        <v>0</v>
      </c>
      <c r="AS113" s="46">
        <v>0</v>
      </c>
      <c r="AT113" s="46">
        <v>0</v>
      </c>
      <c r="AU113" s="46"/>
      <c r="AV113" s="46"/>
      <c r="AW113" s="46"/>
      <c r="AX113" s="46"/>
      <c r="AY113" s="13">
        <f>IF(D113="","*",IFERROR(IF(ISODD(COUNT(AS113:AX113)),"ERRO",SUM((AT113-AS113),(AV113-AU113),(AX113-AW113))),"ERRO"))</f>
        <v>0</v>
      </c>
      <c r="AZ113" s="17"/>
      <c r="BA113" s="79">
        <v>0</v>
      </c>
      <c r="BB113" s="11" t="str">
        <f>IFERROR(_xlfn.XLOOKUP(AI113, BS_ATIVIDADE[ATIVIDADE],BS_ATIVIDADE[UNIDADE] ), "*")</f>
        <v>Nº DE SOLDA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3" s="12" t="str">
        <f>IFERROR(_xlfn.XLOOKUP(AO113, TabelaMap[SUB], TabelaMap[NOME SUB]), "ERRO")</f>
        <v xml:space="preserve"> ALTO ARAGUAIA  -  RONDONOPOLIS</v>
      </c>
      <c r="BF113" s="18" t="str">
        <f>IF(BS_CONTROLE[[#This Row],[Responsavel pelo boletim]]=0, "-", BS_CONTROLE[[#This Row],[Responsavel pelo boletim]])</f>
        <v>Elson</v>
      </c>
      <c r="BG113" s="22"/>
      <c r="BH113" s="23">
        <v>0</v>
      </c>
      <c r="BI113" s="23"/>
      <c r="BJ113" s="23" t="s">
        <v>1462</v>
      </c>
      <c r="BK113" s="23" t="s">
        <v>1462</v>
      </c>
      <c r="BL113" s="22"/>
      <c r="BM113" s="20" t="s">
        <v>374</v>
      </c>
      <c r="BN113" s="20" t="s">
        <v>404</v>
      </c>
      <c r="BO113" s="183" t="s">
        <v>512</v>
      </c>
      <c r="BP113" s="23" t="s">
        <v>1462</v>
      </c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>SuperExecução</v>
      </c>
    </row>
    <row r="114" spans="1:72">
      <c r="A114" s="58" t="str">
        <f>D114&amp;B114</f>
        <v>W7145940</v>
      </c>
      <c r="B114" s="195">
        <v>45940</v>
      </c>
      <c r="C114" s="9">
        <f>IF(BS_CONTROLE[[#This Row],[DATA]]="","",WEEKNUM(BS_CONTROLE[[#This Row],[DATA]]))</f>
        <v>41</v>
      </c>
      <c r="D114" s="59" t="s">
        <v>236</v>
      </c>
      <c r="E114" s="156" t="s">
        <v>1337</v>
      </c>
      <c r="F114" s="196" t="s">
        <v>25</v>
      </c>
      <c r="G114" s="10" t="str">
        <f>IF(D114="","*",VLOOKUP(F114,BS_ATIVIDADE[#All],3,FALSE))</f>
        <v>OUTROS</v>
      </c>
      <c r="H114" s="154" t="s">
        <v>1217</v>
      </c>
      <c r="I114" s="154" t="s">
        <v>682</v>
      </c>
      <c r="J114" s="45">
        <v>98</v>
      </c>
      <c r="K114" s="45">
        <v>752.38</v>
      </c>
      <c r="L114" s="92" t="s">
        <v>11</v>
      </c>
      <c r="M114" s="255" t="s">
        <v>1218</v>
      </c>
      <c r="N114" s="255" t="s">
        <v>1219</v>
      </c>
      <c r="O114" s="154">
        <v>0.79166666666666663</v>
      </c>
      <c r="P114" s="154">
        <v>4.1666666666666664E-2</v>
      </c>
      <c r="Q114" s="92">
        <v>1</v>
      </c>
      <c r="R114" s="11" t="str">
        <f>IFERROR(_xlfn.XLOOKUP(F114, BS_ATIVIDADE[ATIVIDADE],BS_ATIVIDADE[UNIDADE] ), "*")</f>
        <v>BINÁRIO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4" s="89" t="str">
        <f>IFERROR(_xlfn.XLOOKUP(J114, TabelaMap[SUB], TabelaMap[NOME SUB]), "ERRO")</f>
        <v xml:space="preserve"> ALTO ARAGUAIA  -  RONDONOPOLIS</v>
      </c>
      <c r="V114" s="230" t="s">
        <v>1220</v>
      </c>
      <c r="W114" s="197" t="s">
        <v>1221</v>
      </c>
      <c r="X114" s="59" t="s">
        <v>349</v>
      </c>
      <c r="Y114" s="174"/>
      <c r="Z114" s="174" t="s">
        <v>350</v>
      </c>
      <c r="AA114" s="155">
        <v>1</v>
      </c>
      <c r="AB114" s="78" t="s">
        <v>345</v>
      </c>
      <c r="AC114" s="78" t="s">
        <v>340</v>
      </c>
      <c r="AD114" s="197">
        <v>0.75</v>
      </c>
      <c r="AE114" s="92">
        <v>9045</v>
      </c>
      <c r="AF114" s="92">
        <v>9047</v>
      </c>
      <c r="AG114" s="92" t="s">
        <v>11</v>
      </c>
      <c r="AH114" s="56"/>
      <c r="AI114" s="153" t="str">
        <f>IF(BS_CONTROLE[[#This Row],[Atividade]]=0, "-", BS_CONTROLE[[#This Row],[Atividade]])</f>
        <v>DESLOCAMENTO</v>
      </c>
      <c r="AJ114" s="10" t="str">
        <f>IF(D114="","*",VLOOKUP(AI114,BS_ATIVIDADE[#All],3,FALSE))</f>
        <v>OUTROS</v>
      </c>
      <c r="AK114" s="146" t="str">
        <f>BS_CONTROLE[[#This Row],[Local - Partida]]</f>
        <v>752RVD</v>
      </c>
      <c r="AL114" s="146" t="str">
        <f>BS_CONTROLE[[#This Row],[Local - Encerramento]]</f>
        <v>TGR2</v>
      </c>
      <c r="AM114" s="146" t="str">
        <f>BS_CONTROLE[[#This Row],[Entre - Estações]]</f>
        <v>RVD-TAG</v>
      </c>
      <c r="AN114" s="146" t="str">
        <f>BS_CONTROLE[[#This Row],[SB]]</f>
        <v>RVDTAG</v>
      </c>
      <c r="AO114" s="37">
        <f>BS_CONTROLE[[#This Row],[SUB]]</f>
        <v>98</v>
      </c>
      <c r="AP114" s="37">
        <f>BS_CONTROLE[[#This Row],[KM - Inicio]]</f>
        <v>752.38</v>
      </c>
      <c r="AQ114" s="37" t="str">
        <f>BS_CONTROLE[[#This Row],[KM - Fim]]</f>
        <v>-</v>
      </c>
      <c r="AR114" s="46"/>
      <c r="AS114" s="46"/>
      <c r="AT114" s="46"/>
      <c r="AU114" s="46"/>
      <c r="AV114" s="46"/>
      <c r="AW114" s="46"/>
      <c r="AX114" s="46"/>
      <c r="AY114" s="13">
        <f>IF(D114="","*",IFERROR(IF(ISODD(COUNT(AS114:AX114)),"ERRO",SUM((AT114-AS114),(AV114-AU114),(AX114-AW114))),"ERRO"))</f>
        <v>0</v>
      </c>
      <c r="AZ114" s="17"/>
      <c r="BA114" s="79"/>
      <c r="BB114" s="11" t="str">
        <f>IFERROR(_xlfn.XLOOKUP(AI114, BS_ATIVIDADE[ATIVIDADE],BS_ATIVIDADE[UNIDADE] ), "*")</f>
        <v>BINÁRIO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4" s="12" t="str">
        <f>IFERROR(_xlfn.XLOOKUP(AO114, TabelaMap[SUB], TabelaMap[NOME SUB]), "ERRO")</f>
        <v xml:space="preserve"> ALTO ARAGUAIA  -  RONDONOPOLIS</v>
      </c>
      <c r="BF114" s="18" t="str">
        <f>IF(BS_CONTROLE[[#This Row],[Responsavel pelo boletim]]=0, "-", BS_CONTROLE[[#This Row],[Responsavel pelo boletim]])</f>
        <v xml:space="preserve">Marcelo 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Produção e Intervalo</v>
      </c>
      <c r="BR114" s="25">
        <f>IF(OR(B114="",F114=""),"*",AY114/P114)</f>
        <v>0</v>
      </c>
      <c r="BS114" s="25">
        <f>IF(OR(B114="",F114=""),"*",BA114/Q114)</f>
        <v>0</v>
      </c>
      <c r="BT114" s="280" t="str">
        <f t="shared" si="1"/>
        <v/>
      </c>
    </row>
    <row r="115" spans="1:72">
      <c r="A115" s="58" t="str">
        <f>D115&amp;B115</f>
        <v>E1445940</v>
      </c>
      <c r="B115" s="195">
        <v>45940</v>
      </c>
      <c r="C115" s="9">
        <f>IF(BS_CONTROLE[[#This Row],[DATA]]="","",WEEKNUM(BS_CONTROLE[[#This Row],[DATA]]))</f>
        <v>41</v>
      </c>
      <c r="D115" s="59" t="s">
        <v>150</v>
      </c>
      <c r="E115" s="156"/>
      <c r="F115" s="196" t="s">
        <v>108</v>
      </c>
      <c r="G115" s="10" t="str">
        <f>IF(D115="","*",VLOOKUP(F115,BS_ATIVIDADE[#All],3,FALSE))</f>
        <v>MECANIZAÇÃO - ESMERILHADORA</v>
      </c>
      <c r="H115" s="154" t="s">
        <v>592</v>
      </c>
      <c r="I115" s="154" t="s">
        <v>592</v>
      </c>
      <c r="J115" s="45">
        <v>98</v>
      </c>
      <c r="K115" s="254">
        <v>662</v>
      </c>
      <c r="L115" s="92">
        <v>616</v>
      </c>
      <c r="M115" s="18" t="s">
        <v>1400</v>
      </c>
      <c r="N115" s="18" t="s">
        <v>1401</v>
      </c>
      <c r="O115" s="154">
        <v>0.875</v>
      </c>
      <c r="P115" s="154">
        <v>4.1666666666666664E-2</v>
      </c>
      <c r="Q115" s="92">
        <v>50000</v>
      </c>
      <c r="R115" s="11" t="str">
        <f>IFERROR(_xlfn.XLOOKUP(F115, BS_ATIVIDADE[ATIVIDADE],BS_ATIVIDADE[UNIDADE] ), "*")</f>
        <v>M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5" s="89" t="str">
        <f>IFERROR(_xlfn.XLOOKUP(J115, TabelaMap[SUB], TabelaMap[NOME SUB]), "ERRO")</f>
        <v xml:space="preserve"> ALTO ARAGUAIA  -  RONDONOPOLIS</v>
      </c>
      <c r="V115" s="230" t="s">
        <v>1271</v>
      </c>
      <c r="W115" s="197" t="s">
        <v>1402</v>
      </c>
      <c r="X115" s="59" t="s">
        <v>354</v>
      </c>
      <c r="Y115" s="174"/>
      <c r="Z115" s="174" t="s">
        <v>355</v>
      </c>
      <c r="AA115" s="155">
        <v>1</v>
      </c>
      <c r="AB115" s="78" t="s">
        <v>345</v>
      </c>
      <c r="AC115" s="78" t="s">
        <v>340</v>
      </c>
      <c r="AD115" s="197">
        <v>0.83333333333333337</v>
      </c>
      <c r="AE115" s="92">
        <v>6245</v>
      </c>
      <c r="AF115" s="92">
        <v>6246</v>
      </c>
      <c r="AG115" s="92" t="s">
        <v>11</v>
      </c>
      <c r="AH115" s="56"/>
      <c r="AI115" s="153" t="str">
        <f>IF(BS_CONTROLE[[#This Row],[Atividade]]=0, "-", BS_CONTROLE[[#This Row],[Atividade]])</f>
        <v>MECANIZAÇÃO - ESMERILHADORA</v>
      </c>
      <c r="AJ115" s="10" t="str">
        <f>IF(D115="","*",VLOOKUP(AI115,BS_ATIVIDADE[#All],3,FALSE))</f>
        <v>MECANIZAÇÃO - ESMERILHADORA</v>
      </c>
      <c r="AK115" s="146" t="str">
        <f>BS_CONTROLE[[#This Row],[Local - Partida]]</f>
        <v>TSF1</v>
      </c>
      <c r="AL115" s="146" t="str">
        <f>BS_CONTROLE[[#This Row],[Local - Encerramento]]</f>
        <v>TSF1</v>
      </c>
      <c r="AM115" s="146" t="str">
        <f>BS_CONTROLE[[#This Row],[Entre - Estações]]</f>
        <v>TIQ-TBS</v>
      </c>
      <c r="AN115" s="146" t="str">
        <f>BS_CONTROLE[[#This Row],[SB]]</f>
        <v>TIQTBS</v>
      </c>
      <c r="AO115" s="37">
        <f>BS_CONTROLE[[#This Row],[SUB]]</f>
        <v>98</v>
      </c>
      <c r="AP115" s="37">
        <f>BS_CONTROLE[[#This Row],[KM - Inicio]]</f>
        <v>662</v>
      </c>
      <c r="AQ115" s="37">
        <f>BS_CONTROLE[[#This Row],[KM - Fim]]</f>
        <v>616</v>
      </c>
      <c r="AR115" s="46"/>
      <c r="AS115" s="46"/>
      <c r="AT115" s="46"/>
      <c r="AU115" s="46"/>
      <c r="AV115" s="46"/>
      <c r="AW115" s="46"/>
      <c r="AX115" s="46"/>
      <c r="AY115" s="13">
        <f>IF(D115="","*",IFERROR(IF(ISODD(COUNT(AS115:AX115)),"ERRO",SUM((AT115-AS115),(AV115-AU115),(AX115-AW115))),"ERRO"))</f>
        <v>0</v>
      </c>
      <c r="AZ115" s="17"/>
      <c r="BA115" s="79"/>
      <c r="BB115" s="11" t="str">
        <f>IFERROR(_xlfn.XLOOKUP(AI115, BS_ATIVIDADE[ATIVIDADE],BS_ATIVIDADE[UNIDADE] ), "*")</f>
        <v>M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5" s="12" t="str">
        <f>IFERROR(_xlfn.XLOOKUP(AO115, TabelaMap[SUB], TabelaMap[NOME SUB]), "ERRO")</f>
        <v xml:space="preserve"> ALTO ARAGUAIA  -  RONDONOPOLIS</v>
      </c>
      <c r="BF115" s="18" t="str">
        <f>IF(BS_CONTROLE[[#This Row],[Responsavel pelo boletim]]=0, "-", BS_CONTROLE[[#This Row],[Responsavel pelo boletim]])</f>
        <v xml:space="preserve">Fernanda 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Produção e Intervalo</v>
      </c>
      <c r="BR115" s="25">
        <f>IF(OR(B115="",F115=""),"*",AY115/P115)</f>
        <v>0</v>
      </c>
      <c r="BS115" s="25">
        <f>IF(OR(B115="",F115=""),"*",BA115/Q115)</f>
        <v>0</v>
      </c>
      <c r="BT115" s="280" t="str">
        <f t="shared" si="1"/>
        <v/>
      </c>
    </row>
    <row r="116" spans="1:72">
      <c r="A116" s="58" t="str">
        <f>D116&amp;B116</f>
        <v>W7045940</v>
      </c>
      <c r="B116" s="195">
        <v>45940</v>
      </c>
      <c r="C116" s="9">
        <f>IF(BS_CONTROLE[[#This Row],[DATA]]="","",WEEKNUM(BS_CONTROLE[[#This Row],[DATA]]))</f>
        <v>41</v>
      </c>
      <c r="D116" s="59" t="s">
        <v>235</v>
      </c>
      <c r="E116" s="156" t="s">
        <v>1337</v>
      </c>
      <c r="F116" s="196" t="s">
        <v>175</v>
      </c>
      <c r="G116" s="10" t="str">
        <f>IF(D116="","*",VLOOKUP(F116,BS_ATIVIDADE[#All],3,FALSE))</f>
        <v>DORMENTE - DESCARGA</v>
      </c>
      <c r="H116" s="154" t="s">
        <v>11</v>
      </c>
      <c r="I116" s="154" t="s">
        <v>657</v>
      </c>
      <c r="J116" s="45">
        <v>74</v>
      </c>
      <c r="K116" s="45">
        <v>471</v>
      </c>
      <c r="L116" s="92">
        <v>459</v>
      </c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16" s="18" t="s">
        <v>1463</v>
      </c>
      <c r="O116" s="154">
        <v>0.45833333333333331</v>
      </c>
      <c r="P116" s="154">
        <v>5.5555555555555552E-2</v>
      </c>
      <c r="Q116" s="92">
        <v>233</v>
      </c>
      <c r="R116" s="11" t="str">
        <f>IFERROR(_xlfn.XLOOKUP(F116, BS_ATIVIDADE[ATIVIDADE],BS_ATIVIDADE[UNIDADE] ), "*")</f>
        <v>Nº DE DORMENTES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6" s="89" t="str">
        <f>IFERROR(_xlfn.XLOOKUP(J116, TabelaMap[SUB], TabelaMap[NOME SUB]), "ERRO")</f>
        <v xml:space="preserve"> MARCO INICIAL  -  ALTO ARAGUAIA</v>
      </c>
      <c r="V116" s="230" t="s">
        <v>1464</v>
      </c>
      <c r="W116" s="197" t="s">
        <v>1465</v>
      </c>
      <c r="X116" s="59" t="s">
        <v>354</v>
      </c>
      <c r="Y116" s="174"/>
      <c r="Z116" s="174" t="s">
        <v>359</v>
      </c>
      <c r="AA116" s="155">
        <v>2</v>
      </c>
      <c r="AB116" s="78" t="s">
        <v>345</v>
      </c>
      <c r="AC116" s="78" t="s">
        <v>340</v>
      </c>
      <c r="AD116" s="197">
        <v>0.33333333333333331</v>
      </c>
      <c r="AE116" s="92">
        <v>9372</v>
      </c>
      <c r="AF116" s="92">
        <v>9346</v>
      </c>
      <c r="AG116" s="92">
        <v>2</v>
      </c>
      <c r="AH116" s="56"/>
      <c r="AI116" s="153" t="str">
        <f>IF(BS_CONTROLE[[#This Row],[Atividade]]=0, "-", BS_CONTROLE[[#This Row],[Atividade]])</f>
        <v>PDM - DESCARGA - DORMENTE</v>
      </c>
      <c r="AJ116" s="10" t="str">
        <f>IF(D116="","*",VLOOKUP(AI116,BS_ATIVIDADE[#All],3,FALSE))</f>
        <v>DORMENTE - DESCARGA</v>
      </c>
      <c r="AK116" s="146" t="str">
        <f>BS_CONTROLE[[#This Row],[Local - Partida]]</f>
        <v>-</v>
      </c>
      <c r="AL116" s="146" t="str">
        <f>BS_CONTROLE[[#This Row],[Local - Encerramento]]</f>
        <v>TOM2</v>
      </c>
      <c r="AM116" s="146" t="str">
        <f>BS_CONTROLE[[#This Row],[Entre - Estações]]</f>
        <v>TVL-TBR</v>
      </c>
      <c r="AN116" s="146" t="str">
        <f>BS_CONTROLE[[#This Row],[SB]]</f>
        <v>464TBR / TVL464</v>
      </c>
      <c r="AO116" s="37">
        <f>BS_CONTROLE[[#This Row],[SUB]]</f>
        <v>74</v>
      </c>
      <c r="AP116" s="37">
        <f>BS_CONTROLE[[#This Row],[KM - Inicio]]</f>
        <v>471</v>
      </c>
      <c r="AQ116" s="37">
        <f>BS_CONTROLE[[#This Row],[KM - Fim]]</f>
        <v>459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Nº DE DORMENTES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6" s="12" t="str">
        <f>IFERROR(_xlfn.XLOOKUP(AO116, TabelaMap[SUB], TabelaMap[NOME SUB]), "ERRO")</f>
        <v xml:space="preserve"> MARCO INICIAL  -  ALTO ARAGUAIA</v>
      </c>
      <c r="BF116" s="18" t="str">
        <f>IF(BS_CONTROLE[[#This Row],[Responsavel pelo boletim]]=0, "-", BS_CONTROLE[[#This Row],[Responsavel pelo boletim]])</f>
        <v>RONALDO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W7045940</v>
      </c>
      <c r="B117" s="195">
        <v>45940</v>
      </c>
      <c r="C117" s="9">
        <f>IF(BS_CONTROLE[[#This Row],[DATA]]="","",WEEKNUM(BS_CONTROLE[[#This Row],[DATA]]))</f>
        <v>41</v>
      </c>
      <c r="D117" s="59" t="s">
        <v>235</v>
      </c>
      <c r="E117" s="156" t="s">
        <v>1337</v>
      </c>
      <c r="F117" s="196" t="s">
        <v>175</v>
      </c>
      <c r="G117" s="10" t="str">
        <f>IF(D117="","*",VLOOKUP(F117,BS_ATIVIDADE[#All],3,FALSE))</f>
        <v>DORMENTE - DESCARGA</v>
      </c>
      <c r="H117" s="154" t="s">
        <v>657</v>
      </c>
      <c r="I117" s="154" t="s">
        <v>11</v>
      </c>
      <c r="J117" s="45">
        <v>74</v>
      </c>
      <c r="K117" s="45">
        <v>450</v>
      </c>
      <c r="L117" s="92">
        <v>440</v>
      </c>
      <c r="M117" s="18" t="s">
        <v>664</v>
      </c>
      <c r="N117" s="18" t="s">
        <v>1466</v>
      </c>
      <c r="O117" s="154">
        <v>0.375</v>
      </c>
      <c r="P117" s="154">
        <v>2.7777777777777776E-2</v>
      </c>
      <c r="Q117" s="92">
        <v>167</v>
      </c>
      <c r="R117" s="11" t="str">
        <f>IFERROR(_xlfn.XLOOKUP(F117, BS_ATIVIDADE[ATIVIDADE],BS_ATIVIDADE[UNIDADE] ), "*")</f>
        <v>Nº DE DORMENTES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7" s="89" t="str">
        <f>IFERROR(_xlfn.XLOOKUP(J117, TabelaMap[SUB], TabelaMap[NOME SUB]), "ERRO")</f>
        <v xml:space="preserve"> MARCO INICIAL  -  ALTO ARAGUAIA</v>
      </c>
      <c r="V117" s="230" t="s">
        <v>1464</v>
      </c>
      <c r="W117" s="197" t="s">
        <v>1467</v>
      </c>
      <c r="X117" s="59" t="s">
        <v>354</v>
      </c>
      <c r="Y117" s="174"/>
      <c r="Z117" s="174" t="s">
        <v>355</v>
      </c>
      <c r="AA117" s="155" t="s">
        <v>11</v>
      </c>
      <c r="AB117" s="78" t="s">
        <v>11</v>
      </c>
      <c r="AC117" s="78" t="s">
        <v>11</v>
      </c>
      <c r="AD117" s="197" t="s">
        <v>11</v>
      </c>
      <c r="AE117" s="92" t="s">
        <v>11</v>
      </c>
      <c r="AF117" s="92" t="s">
        <v>11</v>
      </c>
      <c r="AG117" s="92" t="s">
        <v>11</v>
      </c>
      <c r="AH117" s="56"/>
      <c r="AI117" s="153" t="str">
        <f>IF(BS_CONTROLE[[#This Row],[Atividade]]=0, "-", BS_CONTROLE[[#This Row],[Atividade]])</f>
        <v>PDM - DESCARGA - DORMENTE</v>
      </c>
      <c r="AJ117" s="10" t="str">
        <f>IF(D117="","*",VLOOKUP(AI117,BS_ATIVIDADE[#All],3,FALSE))</f>
        <v>DORMENTE - DESCARGA</v>
      </c>
      <c r="AK117" s="146" t="str">
        <f>BS_CONTROLE[[#This Row],[Local - Partida]]</f>
        <v>TOM2</v>
      </c>
      <c r="AL117" s="146" t="str">
        <f>BS_CONTROLE[[#This Row],[Local - Encerramento]]</f>
        <v>-</v>
      </c>
      <c r="AM117" s="146" t="str">
        <f>BS_CONTROLE[[#This Row],[Entre - Estações]]</f>
        <v>TPC-TVL</v>
      </c>
      <c r="AN117" s="146" t="str">
        <f>BS_CONTROLE[[#This Row],[SB]]</f>
        <v xml:space="preserve"> 440TVL</v>
      </c>
      <c r="AO117" s="37">
        <f>BS_CONTROLE[[#This Row],[SUB]]</f>
        <v>74</v>
      </c>
      <c r="AP117" s="37">
        <f>BS_CONTROLE[[#This Row],[KM - Inicio]]</f>
        <v>450</v>
      </c>
      <c r="AQ117" s="37">
        <f>BS_CONTROLE[[#This Row],[KM - Fim]]</f>
        <v>440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Nº DE DORMENTES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7" s="12" t="str">
        <f>IFERROR(_xlfn.XLOOKUP(AO117, TabelaMap[SUB], TabelaMap[NOME SUB]), "ERRO")</f>
        <v xml:space="preserve"> MARCO INICIAL  -  ALTO ARAGUAIA</v>
      </c>
      <c r="BF117" s="18" t="str">
        <f>IF(BS_CONTROLE[[#This Row],[Responsavel pelo boletim]]=0, "-", BS_CONTROLE[[#This Row],[Responsavel pelo boletim]])</f>
        <v>RONALDO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BRUNO (TF-525)45940</v>
      </c>
      <c r="B118" s="195">
        <v>45940</v>
      </c>
      <c r="C118" s="9">
        <f>IF(BS_CONTROLE[[#This Row],[DATA]]="","",WEEKNUM(BS_CONTROLE[[#This Row],[DATA]]))</f>
        <v>41</v>
      </c>
      <c r="D118" s="59" t="s">
        <v>262</v>
      </c>
      <c r="E118" s="156"/>
      <c r="F118" s="196" t="s">
        <v>194</v>
      </c>
      <c r="G118" s="10" t="str">
        <f>IF(D118="","*",VLOOKUP(F118,BS_ATIVIDADE[#All],3,FALSE))</f>
        <v>SOLDA</v>
      </c>
      <c r="H118" s="154" t="s">
        <v>11</v>
      </c>
      <c r="I118" s="154" t="s">
        <v>11</v>
      </c>
      <c r="J118" s="45">
        <v>74</v>
      </c>
      <c r="K118" s="45">
        <v>406.1</v>
      </c>
      <c r="L118" s="92" t="s">
        <v>11</v>
      </c>
      <c r="M118" s="18" t="s">
        <v>1450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18" s="154">
        <v>0.375</v>
      </c>
      <c r="P118" s="154">
        <v>6.25E-2</v>
      </c>
      <c r="Q118" s="92">
        <v>1</v>
      </c>
      <c r="R118" s="11" t="str">
        <f>IFERROR(_xlfn.XLOOKUP(F118, BS_ATIVIDADE[ATIVIDADE],BS_ATIVIDADE[UNIDADE] ), "*")</f>
        <v>Nº DE SOLDA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1413</v>
      </c>
      <c r="W118" s="197" t="s">
        <v>1261</v>
      </c>
      <c r="X118" s="59" t="s">
        <v>354</v>
      </c>
      <c r="Y118" s="174"/>
      <c r="Z118" s="174" t="s">
        <v>360</v>
      </c>
      <c r="AA118" s="155" t="s">
        <v>11</v>
      </c>
      <c r="AB118" s="78" t="s">
        <v>11</v>
      </c>
      <c r="AC118" s="78" t="s">
        <v>11</v>
      </c>
      <c r="AD118" s="197" t="s">
        <v>11</v>
      </c>
      <c r="AE118" s="92" t="s">
        <v>11</v>
      </c>
      <c r="AF118" s="92" t="s">
        <v>11</v>
      </c>
      <c r="AG118" s="92" t="s">
        <v>11</v>
      </c>
      <c r="AH118" s="56"/>
      <c r="AI118" s="153" t="str">
        <f>IF(BS_CONTROLE[[#This Row],[Atividade]]=0, "-", BS_CONTROLE[[#This Row],[Atividade]])</f>
        <v>PDM - SOLDA</v>
      </c>
      <c r="AJ118" s="10" t="str">
        <f>IF(D118="","*",VLOOKUP(AI118,BS_ATIVIDADE[#All],3,FALSE))</f>
        <v>SOLDA</v>
      </c>
      <c r="AK118" s="146" t="str">
        <f>BS_CONTROLE[[#This Row],[Local - Partida]]</f>
        <v>-</v>
      </c>
      <c r="AL118" s="146" t="str">
        <f>BS_CONTROLE[[#This Row],[Local - Encerramento]]</f>
        <v>-</v>
      </c>
      <c r="AM118" s="146" t="str">
        <f>BS_CONTROLE[[#This Row],[Entre - Estações]]</f>
        <v>TOM-1</v>
      </c>
      <c r="AN118" s="146" t="str">
        <f>BS_CONTROLE[[#This Row],[SB]]</f>
        <v>TOM1</v>
      </c>
      <c r="AO118" s="37">
        <f>BS_CONTROLE[[#This Row],[SUB]]</f>
        <v>74</v>
      </c>
      <c r="AP118" s="37">
        <f>BS_CONTROLE[[#This Row],[KM - Inicio]]</f>
        <v>406.1</v>
      </c>
      <c r="AQ118" s="37" t="str">
        <f>BS_CONTROLE[[#This Row],[KM - Fim]]</f>
        <v>-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SOLDA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 xml:space="preserve">Bruno 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W4845940</v>
      </c>
      <c r="B119" s="195">
        <v>45940</v>
      </c>
      <c r="C119" s="9">
        <f>IF(BS_CONTROLE[[#This Row],[DATA]]="","",WEEKNUM(BS_CONTROLE[[#This Row],[DATA]]))</f>
        <v>41</v>
      </c>
      <c r="D119" s="59" t="s">
        <v>225</v>
      </c>
      <c r="E119" s="156"/>
      <c r="F119" s="196" t="s">
        <v>101</v>
      </c>
      <c r="G119" s="10" t="str">
        <f>IF(D119="","*",VLOOKUP(F119,BS_ATIVIDADE[#All],3,FALSE))</f>
        <v>MECANIZAÇÃO - DOL</v>
      </c>
      <c r="H119" s="154" t="s">
        <v>657</v>
      </c>
      <c r="I119" s="154" t="s">
        <v>657</v>
      </c>
      <c r="J119" s="45">
        <v>74</v>
      </c>
      <c r="K119" s="45">
        <v>404.08</v>
      </c>
      <c r="L119" s="92">
        <v>400.78</v>
      </c>
      <c r="M119" s="18" t="s">
        <v>1436</v>
      </c>
      <c r="N119" s="18" t="s">
        <v>654</v>
      </c>
      <c r="O119" s="154">
        <v>0.375</v>
      </c>
      <c r="P119" s="154">
        <v>0.16666666666666666</v>
      </c>
      <c r="Q119" s="92">
        <v>2000</v>
      </c>
      <c r="R119" s="11" t="str">
        <f>IFERROR(_xlfn.XLOOKUP(F119, BS_ATIVIDADE[ATIVIDADE],BS_ATIVIDADE[UNIDADE] ), "*")</f>
        <v>M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1417</v>
      </c>
      <c r="W119" s="197" t="s">
        <v>1468</v>
      </c>
      <c r="X119" s="59" t="s">
        <v>349</v>
      </c>
      <c r="Y119" s="174"/>
      <c r="Z119" s="174" t="s">
        <v>350</v>
      </c>
      <c r="AA119" s="155">
        <v>1</v>
      </c>
      <c r="AB119" s="78" t="s">
        <v>345</v>
      </c>
      <c r="AC119" s="78" t="s">
        <v>340</v>
      </c>
      <c r="AD119" s="197">
        <v>0.33333333333333331</v>
      </c>
      <c r="AE119" s="92">
        <v>6202</v>
      </c>
      <c r="AF119" s="92">
        <v>6203</v>
      </c>
      <c r="AG119" s="92" t="s">
        <v>11</v>
      </c>
      <c r="AH119" s="56"/>
      <c r="AI119" s="153" t="str">
        <f>IF(BS_CONTROLE[[#This Row],[Atividade]]=0, "-", BS_CONTROLE[[#This Row],[Atividade]])</f>
        <v>MECANIZAÇÃO - DOL</v>
      </c>
      <c r="AJ119" s="10" t="str">
        <f>IF(D119="","*",VLOOKUP(AI119,BS_ATIVIDADE[#All],3,FALSE))</f>
        <v>MECANIZAÇÃO - DOL</v>
      </c>
      <c r="AK119" s="146" t="str">
        <f>BS_CONTROLE[[#This Row],[Local - Partida]]</f>
        <v>TOM2</v>
      </c>
      <c r="AL119" s="146" t="str">
        <f>BS_CONTROLE[[#This Row],[Local - Encerramento]]</f>
        <v>TOM2</v>
      </c>
      <c r="AM119" s="146" t="str">
        <f>BS_CONTROLE[[#This Row],[Entre - Estações]]</f>
        <v>TOM-TMT</v>
      </c>
      <c r="AN119" s="146" t="str">
        <f>BS_CONTROLE[[#This Row],[SB]]</f>
        <v>TMTTOM</v>
      </c>
      <c r="AO119" s="37">
        <f>BS_CONTROLE[[#This Row],[SUB]]</f>
        <v>74</v>
      </c>
      <c r="AP119" s="37">
        <f>BS_CONTROLE[[#This Row],[KM - Inicio]]</f>
        <v>404.08</v>
      </c>
      <c r="AQ119" s="37">
        <f>BS_CONTROLE[[#This Row],[KM - Fim]]</f>
        <v>400.78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M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Rodrigo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W5045940</v>
      </c>
      <c r="B120" s="195">
        <v>45940</v>
      </c>
      <c r="C120" s="9">
        <f>IF(BS_CONTROLE[[#This Row],[DATA]]="","",WEEKNUM(BS_CONTROLE[[#This Row],[DATA]]))</f>
        <v>41</v>
      </c>
      <c r="D120" s="59" t="s">
        <v>226</v>
      </c>
      <c r="E120" s="156"/>
      <c r="F120" s="196" t="s">
        <v>187</v>
      </c>
      <c r="G120" s="10" t="str">
        <f>IF(D120="","*",VLOOKUP(F120,BS_ATIVIDADE[#All],3,FALSE))</f>
        <v>PEDRA</v>
      </c>
      <c r="H120" s="154" t="s">
        <v>762</v>
      </c>
      <c r="I120" s="154" t="s">
        <v>763</v>
      </c>
      <c r="J120" s="45">
        <v>74</v>
      </c>
      <c r="K120" s="45">
        <v>183</v>
      </c>
      <c r="L120" s="92">
        <v>180</v>
      </c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0" s="154">
        <v>0.375</v>
      </c>
      <c r="P120" s="154">
        <v>8.3333333333333329E-2</v>
      </c>
      <c r="Q120" s="92">
        <v>15</v>
      </c>
      <c r="R120" s="11" t="str">
        <f>IFERROR(_xlfn.XLOOKUP(F120, BS_ATIVIDADE[ATIVIDADE],BS_ATIVIDADE[UNIDADE] ), "*")</f>
        <v>VAGÕES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0" s="89" t="str">
        <f>IFERROR(_xlfn.XLOOKUP(J120, TabelaMap[SUB], TabelaMap[NOME SUB]), "ERRO")</f>
        <v xml:space="preserve"> MARCO INICIAL  -  ALTO ARAGUAIA</v>
      </c>
      <c r="V120" s="230" t="s">
        <v>1246</v>
      </c>
      <c r="W120" s="197" t="s">
        <v>1455</v>
      </c>
      <c r="X120" s="256" t="s">
        <v>354</v>
      </c>
      <c r="Y120" s="174"/>
      <c r="Z120" s="174" t="s">
        <v>355</v>
      </c>
      <c r="AA120" s="92" t="s">
        <v>1248</v>
      </c>
      <c r="AB120" s="78" t="s">
        <v>345</v>
      </c>
      <c r="AC120" s="78" t="s">
        <v>340</v>
      </c>
      <c r="AD120" s="197">
        <v>0.33333333333333331</v>
      </c>
      <c r="AE120" s="92">
        <v>7672</v>
      </c>
      <c r="AF120" s="92">
        <v>9322</v>
      </c>
      <c r="AG120" s="92">
        <v>15</v>
      </c>
      <c r="AH120" s="56"/>
      <c r="AI120" s="153" t="str">
        <f>IF(BS_CONTROLE[[#This Row],[Atividade]]=0, "-", BS_CONTROLE[[#This Row],[Atividade]])</f>
        <v>PDM - PEDRA - DESCARGA</v>
      </c>
      <c r="AJ120" s="10" t="str">
        <f>IF(D120="","*",VLOOKUP(AI120,BS_ATIVIDADE[#All],3,FALSE))</f>
        <v>PEDRA</v>
      </c>
      <c r="AK120" s="146" t="str">
        <f>BS_CONTROLE[[#This Row],[Local - Partida]]</f>
        <v>TCS1</v>
      </c>
      <c r="AL120" s="146" t="str">
        <f>BS_CONTROLE[[#This Row],[Local - Encerramento]]</f>
        <v>TCS2</v>
      </c>
      <c r="AM120" s="146" t="str">
        <f>BS_CONTROLE[[#This Row],[Entre - Estações]]</f>
        <v>TCE-TID</v>
      </c>
      <c r="AN120" s="146" t="str">
        <f>BS_CONTROLE[[#This Row],[SB]]</f>
        <v>177TID</v>
      </c>
      <c r="AO120" s="37">
        <f>BS_CONTROLE[[#This Row],[SUB]]</f>
        <v>74</v>
      </c>
      <c r="AP120" s="37">
        <f>BS_CONTROLE[[#This Row],[KM - Inicio]]</f>
        <v>183</v>
      </c>
      <c r="AQ120" s="37">
        <f>BS_CONTROLE[[#This Row],[KM - Fim]]</f>
        <v>180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VAGÕES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>Herbert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MARCOS (TF-520)45940</v>
      </c>
      <c r="B121" s="195">
        <v>45940</v>
      </c>
      <c r="C121" s="9">
        <f>IF(BS_CONTROLE[[#This Row],[DATA]]="","",WEEKNUM(BS_CONTROLE[[#This Row],[DATA]]))</f>
        <v>41</v>
      </c>
      <c r="D121" s="59" t="s">
        <v>313</v>
      </c>
      <c r="E121" s="156"/>
      <c r="F121" s="196" t="s">
        <v>194</v>
      </c>
      <c r="G121" s="10" t="str">
        <f>IF(D121="","*",VLOOKUP(F121,BS_ATIVIDADE[#All],3,FALSE))</f>
        <v>SOLDA</v>
      </c>
      <c r="H121" s="154" t="s">
        <v>11</v>
      </c>
      <c r="I121" s="154" t="s">
        <v>11</v>
      </c>
      <c r="J121" s="45">
        <v>74</v>
      </c>
      <c r="K121" s="45">
        <v>134.5</v>
      </c>
      <c r="L121" s="92" t="s">
        <v>11</v>
      </c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1" s="154">
        <v>0.375</v>
      </c>
      <c r="P121" s="154">
        <v>0.125</v>
      </c>
      <c r="Q121" s="92">
        <v>2</v>
      </c>
      <c r="R121" s="11" t="str">
        <f>IFERROR(_xlfn.XLOOKUP(F121, BS_ATIVIDADE[ATIVIDADE],BS_ATIVIDADE[UNIDADE] ), "*")</f>
        <v>Nº DE SOLDA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1" s="89" t="str">
        <f>IFERROR(_xlfn.XLOOKUP(J121, TabelaMap[SUB], TabelaMap[NOME SUB]), "ERRO")</f>
        <v xml:space="preserve"> MARCO INICIAL  -  ALTO ARAGUAIA</v>
      </c>
      <c r="V121" s="230" t="s">
        <v>1246</v>
      </c>
      <c r="W121" s="197" t="s">
        <v>1261</v>
      </c>
      <c r="X121" s="59" t="s">
        <v>349</v>
      </c>
      <c r="Y121" s="174"/>
      <c r="Z121" s="174" t="s">
        <v>350</v>
      </c>
      <c r="AA121" s="155" t="s">
        <v>11</v>
      </c>
      <c r="AB121" s="78" t="s">
        <v>11</v>
      </c>
      <c r="AC121" s="78" t="s">
        <v>11</v>
      </c>
      <c r="AD121" s="197" t="s">
        <v>11</v>
      </c>
      <c r="AE121" s="92" t="s">
        <v>11</v>
      </c>
      <c r="AF121" s="92" t="s">
        <v>11</v>
      </c>
      <c r="AG121" s="92" t="s">
        <v>11</v>
      </c>
      <c r="AH121" s="56"/>
      <c r="AI121" s="153" t="str">
        <f>IF(BS_CONTROLE[[#This Row],[Atividade]]=0, "-", BS_CONTROLE[[#This Row],[Atividade]])</f>
        <v>PDM - SOLDA</v>
      </c>
      <c r="AJ121" s="10" t="str">
        <f>IF(D121="","*",VLOOKUP(AI121,BS_ATIVIDADE[#All],3,FALSE))</f>
        <v>SOLDA</v>
      </c>
      <c r="AK121" s="146" t="str">
        <f>BS_CONTROLE[[#This Row],[Local - Partida]]</f>
        <v>-</v>
      </c>
      <c r="AL121" s="146" t="str">
        <f>BS_CONTROLE[[#This Row],[Local - Encerramento]]</f>
        <v>-</v>
      </c>
      <c r="AM121" s="146" t="str">
        <f>BS_CONTROLE[[#This Row],[Entre - Estações]]</f>
        <v>TSJ-TMO</v>
      </c>
      <c r="AN121" s="146" t="str">
        <f>BS_CONTROLE[[#This Row],[SB]]</f>
        <v>TSJ135</v>
      </c>
      <c r="AO121" s="37">
        <f>BS_CONTROLE[[#This Row],[SUB]]</f>
        <v>74</v>
      </c>
      <c r="AP121" s="37">
        <f>BS_CONTROLE[[#This Row],[KM - Inicio]]</f>
        <v>134.5</v>
      </c>
      <c r="AQ121" s="37" t="str">
        <f>BS_CONTROLE[[#This Row],[KM - Fim]]</f>
        <v>-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Nº DE SOLDA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Herbert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A8745940</v>
      </c>
      <c r="B122" s="195">
        <v>45940</v>
      </c>
      <c r="C122" s="9">
        <f>IF(BS_CONTROLE[[#This Row],[DATA]]="","",WEEKNUM(BS_CONTROLE[[#This Row],[DATA]]))</f>
        <v>41</v>
      </c>
      <c r="D122" s="59" t="s">
        <v>142</v>
      </c>
      <c r="E122" s="156"/>
      <c r="F122" s="196" t="s">
        <v>13</v>
      </c>
      <c r="G122" s="10" t="str">
        <f>IF(D122="","*",VLOOKUP(F122,BS_ATIVIDADE[#All],3,FALSE))</f>
        <v>CAMINHÂO - SOLDA</v>
      </c>
      <c r="H122" s="154" t="s">
        <v>852</v>
      </c>
      <c r="I122" s="154" t="s">
        <v>852</v>
      </c>
      <c r="J122" s="45">
        <v>78</v>
      </c>
      <c r="K122" s="45">
        <v>235</v>
      </c>
      <c r="L122" s="92">
        <v>237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2" s="154">
        <v>0.35416666666666669</v>
      </c>
      <c r="P122" s="154">
        <v>0.125</v>
      </c>
      <c r="Q122" s="92">
        <v>3</v>
      </c>
      <c r="R122" s="11" t="str">
        <f>IFERROR(_xlfn.XLOOKUP(F122, BS_ATIVIDADE[ATIVIDADE],BS_ATIVIDADE[UNIDADE] ), "*")</f>
        <v>Nº DE SOLDA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2" s="89" t="str">
        <f>IFERROR(_xlfn.XLOOKUP(J122, TabelaMap[SUB], TabelaMap[NOME SUB]), "ERRO")</f>
        <v xml:space="preserve"> ITIRAPINA  -  BAURU</v>
      </c>
      <c r="V122" s="230" t="s">
        <v>1458</v>
      </c>
      <c r="W122" s="197" t="s">
        <v>1251</v>
      </c>
      <c r="X122" s="59" t="s">
        <v>354</v>
      </c>
      <c r="Y122" s="174"/>
      <c r="Z122" s="174" t="s">
        <v>350</v>
      </c>
      <c r="AA122" s="155">
        <v>1</v>
      </c>
      <c r="AB122" s="78" t="s">
        <v>345</v>
      </c>
      <c r="AC122" s="78" t="s">
        <v>340</v>
      </c>
      <c r="AD122" s="197">
        <v>0.3125</v>
      </c>
      <c r="AE122" s="92">
        <v>6373</v>
      </c>
      <c r="AF122" s="92" t="s">
        <v>11</v>
      </c>
      <c r="AG122" s="92" t="s">
        <v>11</v>
      </c>
      <c r="AH122" s="56"/>
      <c r="AI122" s="153" t="str">
        <f>IF(BS_CONTROLE[[#This Row],[Atividade]]=0, "-", BS_CONTROLE[[#This Row],[Atividade]])</f>
        <v>CAMINHÃO DE SOLDA</v>
      </c>
      <c r="AJ122" s="10" t="str">
        <f>IF(D122="","*",VLOOKUP(AI122,BS_ATIVIDADE[#All],3,FALSE))</f>
        <v>CAMINHÂO - SOLDA</v>
      </c>
      <c r="AK122" s="146" t="str">
        <f>BS_CONTROLE[[#This Row],[Local - Partida]]</f>
        <v>ZTEZVT</v>
      </c>
      <c r="AL122" s="146" t="str">
        <f>BS_CONTROLE[[#This Row],[Local - Encerramento]]</f>
        <v>ZTEZVT</v>
      </c>
      <c r="AM122" s="146" t="str">
        <f>BS_CONTROLE[[#This Row],[Entre - Estações]]</f>
        <v>ZTE-ZVT</v>
      </c>
      <c r="AN122" s="146" t="str">
        <f>BS_CONTROLE[[#This Row],[SB]]</f>
        <v>ZTEZVT</v>
      </c>
      <c r="AO122" s="37">
        <f>BS_CONTROLE[[#This Row],[SUB]]</f>
        <v>78</v>
      </c>
      <c r="AP122" s="37">
        <f>BS_CONTROLE[[#This Row],[KM - Inicio]]</f>
        <v>235</v>
      </c>
      <c r="AQ122" s="37">
        <f>BS_CONTROLE[[#This Row],[KM - Fim]]</f>
        <v>237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Nº DE SOLDA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2" s="12" t="str">
        <f>IFERROR(_xlfn.XLOOKUP(AO122, TabelaMap[SUB], TabelaMap[NOME SUB]), "ERRO")</f>
        <v xml:space="preserve"> ITIRAPINA  -  BAURU</v>
      </c>
      <c r="BF122" s="18" t="str">
        <f>IF(BS_CONTROLE[[#This Row],[Responsavel pelo boletim]]=0, "-", BS_CONTROLE[[#This Row],[Responsavel pelo boletim]])</f>
        <v>Paulo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V4245940</v>
      </c>
      <c r="B123" s="195">
        <v>45940</v>
      </c>
      <c r="C123" s="9">
        <f>IF(BS_CONTROLE[[#This Row],[DATA]]="","",WEEKNUM(BS_CONTROLE[[#This Row],[DATA]]))</f>
        <v>41</v>
      </c>
      <c r="D123" s="59" t="s">
        <v>180</v>
      </c>
      <c r="E123" s="156"/>
      <c r="F123" s="196" t="s">
        <v>143</v>
      </c>
      <c r="G123" s="10" t="str">
        <f>IF(D123="","*",VLOOKUP(F123,BS_ATIVIDADE[#All],3,FALSE))</f>
        <v>MODERNIZAÇÃO</v>
      </c>
      <c r="H123" s="154" t="s">
        <v>783</v>
      </c>
      <c r="I123" s="154" t="s">
        <v>783</v>
      </c>
      <c r="J123" s="45">
        <v>72</v>
      </c>
      <c r="K123" s="45">
        <v>300</v>
      </c>
      <c r="L123" s="92">
        <v>301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3" s="154">
        <v>0.27083333333333331</v>
      </c>
      <c r="P123" s="154">
        <v>8.3333333333333329E-2</v>
      </c>
      <c r="Q123" s="92">
        <v>200</v>
      </c>
      <c r="R123" s="11" t="str">
        <f>IFERROR(_xlfn.XLOOKUP(F123, BS_ATIVIDADE[ATIVIDADE],BS_ATIVIDADE[UNIDADE] ), "*")</f>
        <v>M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3" s="89" t="str">
        <f>IFERROR(_xlfn.XLOOKUP(J123, TabelaMap[SUB], TabelaMap[NOME SUB]), "ERRO")</f>
        <v xml:space="preserve"> ARARAQUARA  -  COLOMBIA</v>
      </c>
      <c r="V123" s="230" t="s">
        <v>1254</v>
      </c>
      <c r="W123" s="197" t="s">
        <v>1243</v>
      </c>
      <c r="X123" s="59" t="s">
        <v>354</v>
      </c>
      <c r="Y123" s="174"/>
      <c r="Z123" s="174" t="s">
        <v>350</v>
      </c>
      <c r="AA123" s="155">
        <v>1</v>
      </c>
      <c r="AB123" s="78" t="s">
        <v>345</v>
      </c>
      <c r="AC123" s="78" t="s">
        <v>340</v>
      </c>
      <c r="AD123" s="197">
        <v>0.29166666666666669</v>
      </c>
      <c r="AE123" s="92">
        <v>6242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MODERNIZAÇÃO - SOCADORA</v>
      </c>
      <c r="AJ123" s="10" t="str">
        <f>IF(D123="","*",VLOOKUP(AI123,BS_ATIVIDADE[#All],3,FALSE))</f>
        <v>MODERNIZAÇÃO</v>
      </c>
      <c r="AK123" s="146" t="str">
        <f>BS_CONTROLE[[#This Row],[Local - Partida]]</f>
        <v>ZGT1</v>
      </c>
      <c r="AL123" s="146" t="str">
        <f>BS_CONTROLE[[#This Row],[Local - Encerramento]]</f>
        <v>ZGT1</v>
      </c>
      <c r="AM123" s="146" t="str">
        <f>BS_CONTROLE[[#This Row],[Entre - Estações]]</f>
        <v>ZGT-ZXE</v>
      </c>
      <c r="AN123" s="146" t="str">
        <f>BS_CONTROLE[[#This Row],[SB]]</f>
        <v>ZGTZXE</v>
      </c>
      <c r="AO123" s="37">
        <f>BS_CONTROLE[[#This Row],[SUB]]</f>
        <v>72</v>
      </c>
      <c r="AP123" s="37">
        <f>BS_CONTROLE[[#This Row],[KM - Inicio]]</f>
        <v>300</v>
      </c>
      <c r="AQ123" s="37">
        <f>BS_CONTROLE[[#This Row],[KM - Fim]]</f>
        <v>301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M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3" s="12" t="str">
        <f>IFERROR(_xlfn.XLOOKUP(AO123, TabelaMap[SUB], TabelaMap[NOME SUB]), "ERRO")</f>
        <v xml:space="preserve"> ARARAQUARA  -  COLOMBIA</v>
      </c>
      <c r="BF123" s="18" t="str">
        <f>IF(BS_CONTROLE[[#This Row],[Responsavel pelo boletim]]=0, "-", BS_CONTROLE[[#This Row],[Responsavel pelo boletim]])</f>
        <v>Augusto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>A5245940</v>
      </c>
      <c r="B124" s="195">
        <v>45940</v>
      </c>
      <c r="C124" s="9">
        <f>IF(BS_CONTROLE[[#This Row],[DATA]]="","",WEEKNUM(BS_CONTROLE[[#This Row],[DATA]]))</f>
        <v>41</v>
      </c>
      <c r="D124" s="59" t="s">
        <v>103</v>
      </c>
      <c r="E124" s="156"/>
      <c r="F124" s="196" t="s">
        <v>155</v>
      </c>
      <c r="G124" s="10" t="str">
        <f>IF(D124="","*",VLOOKUP(F124,BS_ATIVIDADE[#All],3,FALSE))</f>
        <v>OUTROS</v>
      </c>
      <c r="H124" s="154" t="s">
        <v>1009</v>
      </c>
      <c r="I124" s="154" t="s">
        <v>1014</v>
      </c>
      <c r="J124" s="45">
        <v>103</v>
      </c>
      <c r="K124" s="45">
        <v>1867</v>
      </c>
      <c r="L124" s="92" t="s">
        <v>11</v>
      </c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24" s="154">
        <v>0.375</v>
      </c>
      <c r="P124" s="154">
        <v>4.1666666666666664E-2</v>
      </c>
      <c r="Q124" s="92">
        <v>1</v>
      </c>
      <c r="R124" s="11" t="str">
        <f>IFERROR(_xlfn.XLOOKUP(F124, BS_ATIVIDADE[ATIVIDADE],BS_ATIVIDADE[UNIDADE] ), "*")</f>
        <v>BINÁRIO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24" s="89" t="str">
        <f>IFERROR(_xlfn.XLOOKUP(J124, TabelaMap[SUB], TabelaMap[NOME SUB]), "ERRO")</f>
        <v xml:space="preserve"> OURO VERDE  -  LIGAÇÃO</v>
      </c>
      <c r="V124" s="230" t="s">
        <v>1469</v>
      </c>
      <c r="W124" s="197" t="s">
        <v>1470</v>
      </c>
      <c r="X124" s="59" t="s">
        <v>354</v>
      </c>
      <c r="Y124" s="174"/>
      <c r="Z124" s="174" t="s">
        <v>350</v>
      </c>
      <c r="AA124" s="155">
        <v>1</v>
      </c>
      <c r="AB124" s="78" t="s">
        <v>345</v>
      </c>
      <c r="AC124" s="78" t="s">
        <v>340</v>
      </c>
      <c r="AD124" s="197">
        <v>0.33333333333333331</v>
      </c>
      <c r="AE124" s="92">
        <v>2000</v>
      </c>
      <c r="AF124" s="92" t="s">
        <v>11</v>
      </c>
      <c r="AG124" s="92" t="s">
        <v>11</v>
      </c>
      <c r="AH124" s="56"/>
      <c r="AI124" s="153" t="str">
        <f>IF(BS_CONTROLE[[#This Row],[Atividade]]=0, "-", BS_CONTROLE[[#This Row],[Atividade]])</f>
        <v>OUTRAS ATIVIDADES</v>
      </c>
      <c r="AJ124" s="10" t="str">
        <f>IF(D124="","*",VLOOKUP(AI124,BS_ATIVIDADE[#All],3,FALSE))</f>
        <v>OUTROS</v>
      </c>
      <c r="AK124" s="146" t="str">
        <f>BS_CONTROLE[[#This Row],[Local - Partida]]</f>
        <v>PAM</v>
      </c>
      <c r="AL124" s="146" t="str">
        <f>BS_CONTROLE[[#This Row],[Local - Encerramento]]</f>
        <v>POA</v>
      </c>
      <c r="AM124" s="146" t="str">
        <f>BS_CONTROLE[[#This Row],[Entre - Estações]]</f>
        <v>POA-PAM</v>
      </c>
      <c r="AN124" s="146" t="str">
        <f>BS_CONTROLE[[#This Row],[SB]]</f>
        <v>POAPAM</v>
      </c>
      <c r="AO124" s="37">
        <f>BS_CONTROLE[[#This Row],[SUB]]</f>
        <v>103</v>
      </c>
      <c r="AP124" s="37">
        <f>BS_CONTROLE[[#This Row],[KM - Inicio]]</f>
        <v>1867</v>
      </c>
      <c r="AQ124" s="37" t="str">
        <f>BS_CONTROLE[[#This Row],[KM - Fim]]</f>
        <v>-</v>
      </c>
      <c r="AR124" s="46"/>
      <c r="AS124" s="46"/>
      <c r="AT124" s="46"/>
      <c r="AU124" s="46"/>
      <c r="AV124" s="46"/>
      <c r="AW124" s="46"/>
      <c r="AX124" s="46"/>
      <c r="AY124" s="13">
        <f>IF(D124="","*",IFERROR(IF(ISODD(COUNT(AS124:AX124)),"ERRO",SUM((AT124-AS124),(AV124-AU124),(AX124-AW124))),"ERRO"))</f>
        <v>0</v>
      </c>
      <c r="AZ124" s="17"/>
      <c r="BA124" s="79"/>
      <c r="BB124" s="11" t="str">
        <f>IFERROR(_xlfn.XLOOKUP(AI124, BS_ATIVIDADE[ATIVIDADE],BS_ATIVIDADE[UNIDADE] ), "*")</f>
        <v>BINÁRIO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24" s="12" t="str">
        <f>IFERROR(_xlfn.XLOOKUP(AO124, TabelaMap[SUB], TabelaMap[NOME SUB]), "ERRO")</f>
        <v xml:space="preserve"> OURO VERDE  -  LIGAÇÃO</v>
      </c>
      <c r="BF124" s="18" t="str">
        <f>IF(BS_CONTROLE[[#This Row],[Responsavel pelo boletim]]=0, "-", BS_CONTROLE[[#This Row],[Responsavel pelo boletim]])</f>
        <v xml:space="preserve">Fredson 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Produção e Intervalo</v>
      </c>
      <c r="BR124" s="25">
        <f>IF(OR(B124="",F124=""),"*",AY124/P124)</f>
        <v>0</v>
      </c>
      <c r="BS124" s="25">
        <f>IF(OR(B124="",F124=""),"*",BA124/Q124)</f>
        <v>0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3 V107:X108 V101:Y105 X106:Y106 V112:X112 Y107:Y112 Y120 V121:Y121 Y122 V123:Y414 Y114 Y116:Y117 V118:Y119 V115:Y115" name="Range1_11_8"/>
    <protectedRange sqref="Z17:AD17 Z30:AD32 Z52:AD55 Z59:AD59 Z61:AD63 Z76:AD90 Z70:AD70 Z92:AD95 Z110:AD110 Z112:AD113 Z107:AD108 Z97:AD105 Z118:AD119 Z121:AD121 Z115:AD115 AC116 Z123:AD414 AC122" name="Range1_12_8"/>
    <protectedRange sqref="V6:Y16 V28:X29 V26:X26 V18:X20 V22:X24 V33:X35 V37:X40 V43:X46 W55 V56:X58 V49:X50 V60:X60 V64:X64 W70 V72:X72 V74:X74 V66:X68 V91:X91 V109:X109 V120:X120 V114:X114" name="Range1_11_1"/>
    <protectedRange sqref="Z6:AD16 Z28:AD29 Z26:AD26 Z18:AD20 Z22:AD24 Z33:AD35 Z43:AD46 Z56:AD58 Z66:AD68 Z60:AD60 Z64:AD64 AB47:AC47 Z37:AD40 Z72:AD72 Z74:AD74 Z49:Z50 AB49:AD50 AA50 Z91:AD91 Z109:AD109 Z120:AD120 Z114:AD114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2:X122" name="Range1_11_2"/>
    <protectedRange sqref="Z111:AD111 Z122:AB122 AD122" name="Range1_12_6"/>
    <protectedRange sqref="Z106" name="Range1_12_7"/>
    <protectedRange sqref="V106:W106" name="Range1_11_8_2"/>
    <protectedRange sqref="V116:X116" name="Range1_11_4"/>
    <protectedRange sqref="Z116:AB116 AD116" name="Range1_12_9"/>
    <protectedRange sqref="V117:X117" name="Range1_11_6"/>
    <protectedRange sqref="Z117:AD117" name="Range1_12_10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34" priority="2327" operator="equal">
      <formula>"ERRO"</formula>
    </cfRule>
  </conditionalFormatting>
  <conditionalFormatting sqref="X4 Y1:Z5 Y456:Y531 Y415:Z455">
    <cfRule type="cellIs" dxfId="633" priority="2316" operator="equal">
      <formula>"OPORTUNIDADE"</formula>
    </cfRule>
  </conditionalFormatting>
  <conditionalFormatting sqref="AZ6:AZ503">
    <cfRule type="expression" dxfId="632" priority="2311">
      <formula>$BU6=1</formula>
    </cfRule>
  </conditionalFormatting>
  <conditionalFormatting sqref="BQ6:BQ533">
    <cfRule type="cellIs" dxfId="631" priority="2322" operator="equal">
      <formula>"Produção e Intervalo"</formula>
    </cfRule>
    <cfRule type="cellIs" dxfId="630" priority="2323" operator="equal">
      <formula>"Aderente"</formula>
    </cfRule>
    <cfRule type="cellIs" dxfId="629" priority="2324" operator="equal">
      <formula>"Intervalo"</formula>
    </cfRule>
    <cfRule type="cellIs" dxfId="628" priority="2325" operator="equal">
      <formula>"Produção"</formula>
    </cfRule>
    <cfRule type="cellIs" dxfId="627" priority="2326" operator="equal">
      <formula>"ERRO"</formula>
    </cfRule>
  </conditionalFormatting>
  <conditionalFormatting sqref="BR6:BS533">
    <cfRule type="cellIs" dxfId="626" priority="2304" operator="equal">
      <formula>"*"</formula>
    </cfRule>
    <cfRule type="cellIs" dxfId="625" priority="2305" operator="greaterThanOrEqual">
      <formula>1</formula>
    </cfRule>
    <cfRule type="cellIs" dxfId="624" priority="2306" operator="lessThan">
      <formula>1</formula>
    </cfRule>
  </conditionalFormatting>
  <conditionalFormatting sqref="X456:X503 Y456:Y531 Y415:Z455">
    <cfRule type="cellIs" dxfId="623" priority="2252" operator="equal">
      <formula>"NÃO"</formula>
    </cfRule>
    <cfRule type="cellIs" dxfId="622" priority="2253" operator="equal">
      <formula>"SIM"</formula>
    </cfRule>
  </conditionalFormatting>
  <conditionalFormatting sqref="X456:X503">
    <cfRule type="cellIs" dxfId="621" priority="2251" operator="equal">
      <formula>"OPORTUNIDADE"</formula>
    </cfRule>
  </conditionalFormatting>
  <conditionalFormatting sqref="Z456:Z503">
    <cfRule type="cellIs" dxfId="620" priority="2249" operator="equal">
      <formula>"NÃO"</formula>
    </cfRule>
    <cfRule type="cellIs" dxfId="619" priority="2250" operator="equal">
      <formula>"SIM"</formula>
    </cfRule>
  </conditionalFormatting>
  <conditionalFormatting sqref="Z456:Z503">
    <cfRule type="cellIs" dxfId="618" priority="2248" operator="equal">
      <formula>"OPORTUNIDADE"</formula>
    </cfRule>
  </conditionalFormatting>
  <conditionalFormatting sqref="Y1048575:Y1048576">
    <cfRule type="cellIs" dxfId="617" priority="2133" operator="equal">
      <formula>"OPORTUNIDADE"</formula>
    </cfRule>
  </conditionalFormatting>
  <conditionalFormatting sqref="Y1048575:Y1048576">
    <cfRule type="cellIs" dxfId="616" priority="2131" operator="equal">
      <formula>"NÃO"</formula>
    </cfRule>
    <cfRule type="cellIs" dxfId="615" priority="2132" operator="equal">
      <formula>"SIM"</formula>
    </cfRule>
  </conditionalFormatting>
  <conditionalFormatting sqref="Z504:Z529">
    <cfRule type="cellIs" dxfId="614" priority="1868" operator="equal">
      <formula>"OPORTUNIDADE"</formula>
    </cfRule>
  </conditionalFormatting>
  <conditionalFormatting sqref="Z504:Z529">
    <cfRule type="cellIs" dxfId="613" priority="1866" operator="equal">
      <formula>"NÃO"</formula>
    </cfRule>
    <cfRule type="cellIs" dxfId="612" priority="1867" operator="equal">
      <formula>"SIM"</formula>
    </cfRule>
  </conditionalFormatting>
  <conditionalFormatting sqref="X530">
    <cfRule type="cellIs" dxfId="611" priority="1854" operator="equal">
      <formula>"NÃO"</formula>
    </cfRule>
    <cfRule type="cellIs" dxfId="610" priority="1855" operator="equal">
      <formula>"SIM"</formula>
    </cfRule>
  </conditionalFormatting>
  <conditionalFormatting sqref="X530">
    <cfRule type="cellIs" dxfId="609" priority="1853" operator="equal">
      <formula>"OPORTUNIDADE"</formula>
    </cfRule>
  </conditionalFormatting>
  <conditionalFormatting sqref="Z530">
    <cfRule type="cellIs" dxfId="608" priority="1851" operator="equal">
      <formula>"NÃO"</formula>
    </cfRule>
    <cfRule type="cellIs" dxfId="607" priority="1852" operator="equal">
      <formula>"SIM"</formula>
    </cfRule>
  </conditionalFormatting>
  <conditionalFormatting sqref="Z530">
    <cfRule type="cellIs" dxfId="606" priority="1850" operator="equal">
      <formula>"OPORTUNIDADE"</formula>
    </cfRule>
  </conditionalFormatting>
  <conditionalFormatting sqref="BI530">
    <cfRule type="iconSet" priority="1859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60">
      <iconSet showValue="0">
        <cfvo type="percent" val="0"/>
        <cfvo type="num" val="1"/>
        <cfvo type="num" val="1" gte="0"/>
      </iconSet>
    </cfRule>
    <cfRule type="iconSet" priority="1861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862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605" priority="2470">
      <formula>$BU473=1</formula>
    </cfRule>
  </conditionalFormatting>
  <conditionalFormatting sqref="Y17:Z18 Z26 Y30:Z32 Y46:Z46 Z39 Z52:Z55 Z57 Z59 Y67:Z67 Y61:Z63 Z66 Y74:Z74 Z73:Z74 Y70:Z70 Y76:Z92 Z93:Z95 Z97:Z100 Y93:Y100 Z109:Z110 Y101:Z105 Z112 Y107:Y112 Y120:Z121 Y122 Y123:Z414 Y113:Z115 Y117:Y119">
    <cfRule type="cellIs" dxfId="604" priority="1038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20:Z121 Y122 Y123:Z414 Y113:Z115 Y117:Y119">
    <cfRule type="cellIs" dxfId="603" priority="1036" operator="equal">
      <formula>"NÃO"</formula>
    </cfRule>
    <cfRule type="cellIs" dxfId="602" priority="1037" operator="equal">
      <formula>"SIM"</formula>
    </cfRule>
  </conditionalFormatting>
  <conditionalFormatting sqref="BI6:BI503">
    <cfRule type="iconSet" priority="2591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93">
      <iconSet showValue="0">
        <cfvo type="percent" val="0"/>
        <cfvo type="num" val="1"/>
        <cfvo type="num" val="1" gte="0"/>
      </iconSet>
    </cfRule>
    <cfRule type="iconSet" priority="2594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601" priority="2630">
      <formula>$BU478=1</formula>
    </cfRule>
  </conditionalFormatting>
  <conditionalFormatting sqref="BI504:BI529">
    <cfRule type="iconSet" priority="2631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33">
      <iconSet showValue="0">
        <cfvo type="percent" val="0"/>
        <cfvo type="num" val="1"/>
        <cfvo type="num" val="1" gte="0"/>
      </iconSet>
    </cfRule>
    <cfRule type="iconSet" priority="2634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37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39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600" priority="809" operator="equal">
      <formula>"OPORTUNIDADE"</formula>
    </cfRule>
  </conditionalFormatting>
  <conditionalFormatting sqref="Y6:Z16">
    <cfRule type="cellIs" dxfId="599" priority="807" operator="equal">
      <formula>"NÃO"</formula>
    </cfRule>
    <cfRule type="cellIs" dxfId="598" priority="808" operator="equal">
      <formula>"SIM"</formula>
    </cfRule>
  </conditionalFormatting>
  <conditionalFormatting sqref="BJ6">
    <cfRule type="iconSet" priority="806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805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97" priority="804" operator="equal">
      <formula>"OPORTUNIDADE"</formula>
    </cfRule>
  </conditionalFormatting>
  <conditionalFormatting sqref="Z23">
    <cfRule type="cellIs" dxfId="596" priority="802" operator="equal">
      <formula>"NÃO"</formula>
    </cfRule>
    <cfRule type="cellIs" dxfId="595" priority="803" operator="equal">
      <formula>"SIM"</formula>
    </cfRule>
  </conditionalFormatting>
  <conditionalFormatting sqref="Z20:Z21">
    <cfRule type="cellIs" dxfId="594" priority="798" operator="equal">
      <formula>"OPORTUNIDADE"</formula>
    </cfRule>
  </conditionalFormatting>
  <conditionalFormatting sqref="Z20:Z21">
    <cfRule type="cellIs" dxfId="593" priority="796" operator="equal">
      <formula>"NÃO"</formula>
    </cfRule>
    <cfRule type="cellIs" dxfId="592" priority="797" operator="equal">
      <formula>"SIM"</formula>
    </cfRule>
  </conditionalFormatting>
  <conditionalFormatting sqref="Z25:Z26">
    <cfRule type="cellIs" dxfId="591" priority="792" operator="equal">
      <formula>"OPORTUNIDADE"</formula>
    </cfRule>
  </conditionalFormatting>
  <conditionalFormatting sqref="Z25:Z26">
    <cfRule type="cellIs" dxfId="590" priority="790" operator="equal">
      <formula>"NÃO"</formula>
    </cfRule>
    <cfRule type="cellIs" dxfId="589" priority="791" operator="equal">
      <formula>"SIM"</formula>
    </cfRule>
  </conditionalFormatting>
  <conditionalFormatting sqref="Z23:Z24">
    <cfRule type="cellIs" dxfId="588" priority="789" operator="equal">
      <formula>"OPORTUNIDADE"</formula>
    </cfRule>
  </conditionalFormatting>
  <conditionalFormatting sqref="Z23:Z24">
    <cfRule type="cellIs" dxfId="587" priority="787" operator="equal">
      <formula>"NÃO"</formula>
    </cfRule>
    <cfRule type="cellIs" dxfId="586" priority="788" operator="equal">
      <formula>"SIM"</formula>
    </cfRule>
  </conditionalFormatting>
  <conditionalFormatting sqref="Z19:Z21">
    <cfRule type="cellIs" dxfId="585" priority="786" operator="equal">
      <formula>"OPORTUNIDADE"</formula>
    </cfRule>
  </conditionalFormatting>
  <conditionalFormatting sqref="Z19:Z21">
    <cfRule type="cellIs" dxfId="584" priority="784" operator="equal">
      <formula>"NÃO"</formula>
    </cfRule>
    <cfRule type="cellIs" dxfId="583" priority="785" operator="equal">
      <formula>"SIM"</formula>
    </cfRule>
  </conditionalFormatting>
  <conditionalFormatting sqref="Y19:Y29">
    <cfRule type="cellIs" dxfId="582" priority="783" operator="equal">
      <formula>"OPORTUNIDADE"</formula>
    </cfRule>
  </conditionalFormatting>
  <conditionalFormatting sqref="Y19:Y29">
    <cfRule type="cellIs" dxfId="581" priority="781" operator="equal">
      <formula>"NÃO"</formula>
    </cfRule>
    <cfRule type="cellIs" dxfId="580" priority="782" operator="equal">
      <formula>"SIM"</formula>
    </cfRule>
  </conditionalFormatting>
  <conditionalFormatting sqref="Z19:Z20">
    <cfRule type="cellIs" dxfId="579" priority="780" operator="equal">
      <formula>"OPORTUNIDADE"</formula>
    </cfRule>
  </conditionalFormatting>
  <conditionalFormatting sqref="Z19:Z20">
    <cfRule type="cellIs" dxfId="578" priority="778" operator="equal">
      <formula>"NÃO"</formula>
    </cfRule>
    <cfRule type="cellIs" dxfId="577" priority="779" operator="equal">
      <formula>"SIM"</formula>
    </cfRule>
  </conditionalFormatting>
  <conditionalFormatting sqref="Y19:Y29">
    <cfRule type="cellIs" dxfId="576" priority="777" operator="equal">
      <formula>"OPORTUNIDADE"</formula>
    </cfRule>
  </conditionalFormatting>
  <conditionalFormatting sqref="Y19:Y29">
    <cfRule type="cellIs" dxfId="575" priority="775" operator="equal">
      <formula>"NÃO"</formula>
    </cfRule>
    <cfRule type="cellIs" dxfId="574" priority="776" operator="equal">
      <formula>"SIM"</formula>
    </cfRule>
  </conditionalFormatting>
  <conditionalFormatting sqref="BP13">
    <cfRule type="iconSet" priority="774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73" priority="773" operator="equal">
      <formula>"OPORTUNIDADE"</formula>
    </cfRule>
  </conditionalFormatting>
  <conditionalFormatting sqref="Z28">
    <cfRule type="cellIs" dxfId="572" priority="771" operator="equal">
      <formula>"NÃO"</formula>
    </cfRule>
    <cfRule type="cellIs" dxfId="571" priority="772" operator="equal">
      <formula>"SIM"</formula>
    </cfRule>
  </conditionalFormatting>
  <conditionalFormatting sqref="Z29">
    <cfRule type="cellIs" dxfId="570" priority="767" operator="equal">
      <formula>"OPORTUNIDADE"</formula>
    </cfRule>
  </conditionalFormatting>
  <conditionalFormatting sqref="Z29">
    <cfRule type="cellIs" dxfId="569" priority="765" operator="equal">
      <formula>"NÃO"</formula>
    </cfRule>
    <cfRule type="cellIs" dxfId="568" priority="766" operator="equal">
      <formula>"SIM"</formula>
    </cfRule>
  </conditionalFormatting>
  <conditionalFormatting sqref="Z27">
    <cfRule type="cellIs" dxfId="567" priority="764" operator="equal">
      <formula>"OPORTUNIDADE"</formula>
    </cfRule>
  </conditionalFormatting>
  <conditionalFormatting sqref="Z27">
    <cfRule type="cellIs" dxfId="566" priority="762" operator="equal">
      <formula>"NÃO"</formula>
    </cfRule>
    <cfRule type="cellIs" dxfId="565" priority="763" operator="equal">
      <formula>"SIM"</formula>
    </cfRule>
  </conditionalFormatting>
  <conditionalFormatting sqref="Z18:Z19">
    <cfRule type="cellIs" dxfId="564" priority="758" operator="equal">
      <formula>"OPORTUNIDADE"</formula>
    </cfRule>
  </conditionalFormatting>
  <conditionalFormatting sqref="Z18:Z19">
    <cfRule type="cellIs" dxfId="563" priority="756" operator="equal">
      <formula>"NÃO"</formula>
    </cfRule>
    <cfRule type="cellIs" dxfId="562" priority="757" operator="equal">
      <formula>"SIM"</formula>
    </cfRule>
  </conditionalFormatting>
  <conditionalFormatting sqref="Y18:Y29">
    <cfRule type="cellIs" dxfId="561" priority="755" operator="equal">
      <formula>"OPORTUNIDADE"</formula>
    </cfRule>
  </conditionalFormatting>
  <conditionalFormatting sqref="Y18:Y29">
    <cfRule type="cellIs" dxfId="560" priority="753" operator="equal">
      <formula>"NÃO"</formula>
    </cfRule>
    <cfRule type="cellIs" dxfId="559" priority="754" operator="equal">
      <formula>"SIM"</formula>
    </cfRule>
  </conditionalFormatting>
  <conditionalFormatting sqref="BK6">
    <cfRule type="iconSet" priority="752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51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58" priority="750" operator="equal">
      <formula>"OPORTUNIDADE"</formula>
    </cfRule>
  </conditionalFormatting>
  <conditionalFormatting sqref="Z24">
    <cfRule type="cellIs" dxfId="557" priority="748" operator="equal">
      <formula>"NÃO"</formula>
    </cfRule>
    <cfRule type="cellIs" dxfId="556" priority="749" operator="equal">
      <formula>"SIM"</formula>
    </cfRule>
  </conditionalFormatting>
  <conditionalFormatting sqref="BP9">
    <cfRule type="iconSet" priority="747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55" priority="746" operator="equal">
      <formula>"OPORTUNIDADE"</formula>
    </cfRule>
  </conditionalFormatting>
  <conditionalFormatting sqref="Z25">
    <cfRule type="cellIs" dxfId="554" priority="744" operator="equal">
      <formula>"NÃO"</formula>
    </cfRule>
    <cfRule type="cellIs" dxfId="553" priority="745" operator="equal">
      <formula>"SIM"</formula>
    </cfRule>
  </conditionalFormatting>
  <conditionalFormatting sqref="Z21">
    <cfRule type="cellIs" dxfId="552" priority="740" operator="equal">
      <formula>"OPORTUNIDADE"</formula>
    </cfRule>
  </conditionalFormatting>
  <conditionalFormatting sqref="Z21">
    <cfRule type="cellIs" dxfId="551" priority="738" operator="equal">
      <formula>"NÃO"</formula>
    </cfRule>
    <cfRule type="cellIs" dxfId="550" priority="739" operator="equal">
      <formula>"SIM"</formula>
    </cfRule>
  </conditionalFormatting>
  <conditionalFormatting sqref="Z22">
    <cfRule type="cellIs" dxfId="549" priority="737" operator="equal">
      <formula>"OPORTUNIDADE"</formula>
    </cfRule>
  </conditionalFormatting>
  <conditionalFormatting sqref="Z22">
    <cfRule type="cellIs" dxfId="548" priority="735" operator="equal">
      <formula>"NÃO"</formula>
    </cfRule>
    <cfRule type="cellIs" dxfId="547" priority="736" operator="equal">
      <formula>"SIM"</formula>
    </cfRule>
  </conditionalFormatting>
  <conditionalFormatting sqref="BJ19">
    <cfRule type="iconSet" priority="731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29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728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727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726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725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724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46" priority="723" operator="equal">
      <formula>"OPORTUNIDADE"</formula>
    </cfRule>
  </conditionalFormatting>
  <conditionalFormatting sqref="Z36">
    <cfRule type="cellIs" dxfId="545" priority="721" operator="equal">
      <formula>"NÃO"</formula>
    </cfRule>
    <cfRule type="cellIs" dxfId="544" priority="722" operator="equal">
      <formula>"SIM"</formula>
    </cfRule>
  </conditionalFormatting>
  <conditionalFormatting sqref="Z36">
    <cfRule type="cellIs" dxfId="543" priority="720" operator="equal">
      <formula>"OPORTUNIDADE"</formula>
    </cfRule>
  </conditionalFormatting>
  <conditionalFormatting sqref="Z36">
    <cfRule type="cellIs" dxfId="542" priority="718" operator="equal">
      <formula>"NÃO"</formula>
    </cfRule>
    <cfRule type="cellIs" dxfId="541" priority="719" operator="equal">
      <formula>"SIM"</formula>
    </cfRule>
  </conditionalFormatting>
  <conditionalFormatting sqref="Z36">
    <cfRule type="cellIs" dxfId="540" priority="708" operator="equal">
      <formula>"OPORTUNIDADE"</formula>
    </cfRule>
  </conditionalFormatting>
  <conditionalFormatting sqref="Z36">
    <cfRule type="cellIs" dxfId="539" priority="706" operator="equal">
      <formula>"NÃO"</formula>
    </cfRule>
    <cfRule type="cellIs" dxfId="538" priority="707" operator="equal">
      <formula>"SIM"</formula>
    </cfRule>
  </conditionalFormatting>
  <conditionalFormatting sqref="Z37:Z38">
    <cfRule type="cellIs" dxfId="537" priority="705" operator="equal">
      <formula>"OPORTUNIDADE"</formula>
    </cfRule>
  </conditionalFormatting>
  <conditionalFormatting sqref="Z37:Z38">
    <cfRule type="cellIs" dxfId="536" priority="703" operator="equal">
      <formula>"NÃO"</formula>
    </cfRule>
    <cfRule type="cellIs" dxfId="535" priority="704" operator="equal">
      <formula>"SIM"</formula>
    </cfRule>
  </conditionalFormatting>
  <conditionalFormatting sqref="BJ18">
    <cfRule type="iconSet" priority="696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95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34" priority="694" operator="equal">
      <formula>"OPORTUNIDADE"</formula>
    </cfRule>
  </conditionalFormatting>
  <conditionalFormatting sqref="Z35:Z36">
    <cfRule type="cellIs" dxfId="533" priority="692" operator="equal">
      <formula>"NÃO"</formula>
    </cfRule>
    <cfRule type="cellIs" dxfId="532" priority="693" operator="equal">
      <formula>"SIM"</formula>
    </cfRule>
  </conditionalFormatting>
  <conditionalFormatting sqref="BK27">
    <cfRule type="iconSet" priority="688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87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70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31" priority="669" operator="equal">
      <formula>"OPORTUNIDADE"</formula>
    </cfRule>
  </conditionalFormatting>
  <conditionalFormatting sqref="Z34:Z35">
    <cfRule type="cellIs" dxfId="530" priority="667" operator="equal">
      <formula>"NÃO"</formula>
    </cfRule>
    <cfRule type="cellIs" dxfId="529" priority="668" operator="equal">
      <formula>"SIM"</formula>
    </cfRule>
  </conditionalFormatting>
  <conditionalFormatting sqref="Z33:Z35">
    <cfRule type="cellIs" dxfId="528" priority="666" operator="equal">
      <formula>"OPORTUNIDADE"</formula>
    </cfRule>
  </conditionalFormatting>
  <conditionalFormatting sqref="Z33:Z35">
    <cfRule type="cellIs" dxfId="527" priority="664" operator="equal">
      <formula>"NÃO"</formula>
    </cfRule>
    <cfRule type="cellIs" dxfId="526" priority="665" operator="equal">
      <formula>"SIM"</formula>
    </cfRule>
  </conditionalFormatting>
  <conditionalFormatting sqref="Z33:Z35">
    <cfRule type="cellIs" dxfId="525" priority="660" operator="equal">
      <formula>"OPORTUNIDADE"</formula>
    </cfRule>
  </conditionalFormatting>
  <conditionalFormatting sqref="Z33:Z35">
    <cfRule type="cellIs" dxfId="524" priority="658" operator="equal">
      <formula>"NÃO"</formula>
    </cfRule>
    <cfRule type="cellIs" dxfId="523" priority="659" operator="equal">
      <formula>"SIM"</formula>
    </cfRule>
  </conditionalFormatting>
  <conditionalFormatting sqref="Z33:Z34">
    <cfRule type="cellIs" dxfId="522" priority="654" operator="equal">
      <formula>"OPORTUNIDADE"</formula>
    </cfRule>
  </conditionalFormatting>
  <conditionalFormatting sqref="Z33:Z34">
    <cfRule type="cellIs" dxfId="521" priority="652" operator="equal">
      <formula>"NÃO"</formula>
    </cfRule>
    <cfRule type="cellIs" dxfId="520" priority="653" operator="equal">
      <formula>"SIM"</formula>
    </cfRule>
  </conditionalFormatting>
  <conditionalFormatting sqref="Y33:Y45">
    <cfRule type="cellIs" dxfId="519" priority="648" operator="equal">
      <formula>"OPORTUNIDADE"</formula>
    </cfRule>
  </conditionalFormatting>
  <conditionalFormatting sqref="Y33:Y45">
    <cfRule type="cellIs" dxfId="518" priority="646" operator="equal">
      <formula>"NÃO"</formula>
    </cfRule>
    <cfRule type="cellIs" dxfId="517" priority="647" operator="equal">
      <formula>"SIM"</formula>
    </cfRule>
  </conditionalFormatting>
  <conditionalFormatting sqref="Y34:Y45">
    <cfRule type="cellIs" dxfId="516" priority="645" operator="equal">
      <formula>"OPORTUNIDADE"</formula>
    </cfRule>
  </conditionalFormatting>
  <conditionalFormatting sqref="Y34:Y45">
    <cfRule type="cellIs" dxfId="515" priority="643" operator="equal">
      <formula>"NÃO"</formula>
    </cfRule>
    <cfRule type="cellIs" dxfId="514" priority="644" operator="equal">
      <formula>"SIM"</formula>
    </cfRule>
  </conditionalFormatting>
  <conditionalFormatting sqref="BK22">
    <cfRule type="iconSet" priority="642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513" priority="635" operator="equal">
      <formula>"OPORTUNIDADE"</formula>
    </cfRule>
  </conditionalFormatting>
  <conditionalFormatting sqref="Z42:Z43">
    <cfRule type="cellIs" dxfId="512" priority="633" operator="equal">
      <formula>"NÃO"</formula>
    </cfRule>
    <cfRule type="cellIs" dxfId="511" priority="634" operator="equal">
      <formula>"SIM"</formula>
    </cfRule>
  </conditionalFormatting>
  <conditionalFormatting sqref="Y46:Y50 Y52:Y60">
    <cfRule type="cellIs" dxfId="510" priority="629" operator="equal">
      <formula>"OPORTUNIDADE"</formula>
    </cfRule>
  </conditionalFormatting>
  <conditionalFormatting sqref="Y46:Y50 Y52:Y60">
    <cfRule type="cellIs" dxfId="509" priority="627" operator="equal">
      <formula>"NÃO"</formula>
    </cfRule>
    <cfRule type="cellIs" dxfId="508" priority="628" operator="equal">
      <formula>"SIM"</formula>
    </cfRule>
  </conditionalFormatting>
  <conditionalFormatting sqref="Z43:Z45">
    <cfRule type="cellIs" dxfId="507" priority="620" operator="equal">
      <formula>"OPORTUNIDADE"</formula>
    </cfRule>
  </conditionalFormatting>
  <conditionalFormatting sqref="Z43:Z45">
    <cfRule type="cellIs" dxfId="506" priority="618" operator="equal">
      <formula>"NÃO"</formula>
    </cfRule>
    <cfRule type="cellIs" dxfId="505" priority="619" operator="equal">
      <formula>"SIM"</formula>
    </cfRule>
  </conditionalFormatting>
  <conditionalFormatting sqref="Z39">
    <cfRule type="cellIs" dxfId="504" priority="614" operator="equal">
      <formula>"OPORTUNIDADE"</formula>
    </cfRule>
  </conditionalFormatting>
  <conditionalFormatting sqref="Z39">
    <cfRule type="cellIs" dxfId="503" priority="612" operator="equal">
      <formula>"NÃO"</formula>
    </cfRule>
    <cfRule type="cellIs" dxfId="502" priority="613" operator="equal">
      <formula>"SIM"</formula>
    </cfRule>
  </conditionalFormatting>
  <conditionalFormatting sqref="Z43:Z44">
    <cfRule type="cellIs" dxfId="501" priority="587" operator="equal">
      <formula>"OPORTUNIDADE"</formula>
    </cfRule>
  </conditionalFormatting>
  <conditionalFormatting sqref="Z43:Z44">
    <cfRule type="cellIs" dxfId="500" priority="585" operator="equal">
      <formula>"NÃO"</formula>
    </cfRule>
    <cfRule type="cellIs" dxfId="499" priority="586" operator="equal">
      <formula>"SIM"</formula>
    </cfRule>
  </conditionalFormatting>
  <conditionalFormatting sqref="Z44:Z46">
    <cfRule type="cellIs" dxfId="498" priority="578" operator="equal">
      <formula>"OPORTUNIDADE"</formula>
    </cfRule>
  </conditionalFormatting>
  <conditionalFormatting sqref="Z44:Z46">
    <cfRule type="cellIs" dxfId="497" priority="576" operator="equal">
      <formula>"NÃO"</formula>
    </cfRule>
    <cfRule type="cellIs" dxfId="496" priority="577" operator="equal">
      <formula>"SIM"</formula>
    </cfRule>
  </conditionalFormatting>
  <conditionalFormatting sqref="BP27">
    <cfRule type="iconSet" priority="557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95" priority="556" operator="equal">
      <formula>"OPORTUNIDADE"</formula>
    </cfRule>
  </conditionalFormatting>
  <conditionalFormatting sqref="Y47:Y60">
    <cfRule type="cellIs" dxfId="494" priority="554" operator="equal">
      <formula>"NÃO"</formula>
    </cfRule>
    <cfRule type="cellIs" dxfId="493" priority="555" operator="equal">
      <formula>"SIM"</formula>
    </cfRule>
  </conditionalFormatting>
  <conditionalFormatting sqref="Z47:Z48">
    <cfRule type="cellIs" dxfId="492" priority="553" operator="equal">
      <formula>"OPORTUNIDADE"</formula>
    </cfRule>
  </conditionalFormatting>
  <conditionalFormatting sqref="Z47:Z48">
    <cfRule type="cellIs" dxfId="491" priority="551" operator="equal">
      <formula>"NÃO"</formula>
    </cfRule>
    <cfRule type="cellIs" dxfId="490" priority="552" operator="equal">
      <formula>"SIM"</formula>
    </cfRule>
  </conditionalFormatting>
  <conditionalFormatting sqref="Z47:Z48">
    <cfRule type="cellIs" dxfId="489" priority="550" operator="equal">
      <formula>"OPORTUNIDADE"</formula>
    </cfRule>
  </conditionalFormatting>
  <conditionalFormatting sqref="Z47:Z48">
    <cfRule type="cellIs" dxfId="488" priority="548" operator="equal">
      <formula>"NÃO"</formula>
    </cfRule>
    <cfRule type="cellIs" dxfId="487" priority="549" operator="equal">
      <formula>"SIM"</formula>
    </cfRule>
  </conditionalFormatting>
  <conditionalFormatting sqref="Y47:Y50 Y52:Y60">
    <cfRule type="cellIs" dxfId="486" priority="547" operator="equal">
      <formula>"OPORTUNIDADE"</formula>
    </cfRule>
  </conditionalFormatting>
  <conditionalFormatting sqref="Y47:Y50 Y52:Y60">
    <cfRule type="cellIs" dxfId="485" priority="545" operator="equal">
      <formula>"NÃO"</formula>
    </cfRule>
    <cfRule type="cellIs" dxfId="484" priority="546" operator="equal">
      <formula>"SIM"</formula>
    </cfRule>
  </conditionalFormatting>
  <conditionalFormatting sqref="Z47">
    <cfRule type="cellIs" dxfId="483" priority="544" operator="equal">
      <formula>"OPORTUNIDADE"</formula>
    </cfRule>
  </conditionalFormatting>
  <conditionalFormatting sqref="Z47">
    <cfRule type="cellIs" dxfId="482" priority="542" operator="equal">
      <formula>"NÃO"</formula>
    </cfRule>
    <cfRule type="cellIs" dxfId="481" priority="543" operator="equal">
      <formula>"SIM"</formula>
    </cfRule>
  </conditionalFormatting>
  <conditionalFormatting sqref="Z47">
    <cfRule type="cellIs" dxfId="480" priority="541" operator="equal">
      <formula>"OPORTUNIDADE"</formula>
    </cfRule>
  </conditionalFormatting>
  <conditionalFormatting sqref="Z47">
    <cfRule type="cellIs" dxfId="479" priority="539" operator="equal">
      <formula>"NÃO"</formula>
    </cfRule>
    <cfRule type="cellIs" dxfId="478" priority="540" operator="equal">
      <formula>"SIM"</formula>
    </cfRule>
  </conditionalFormatting>
  <conditionalFormatting sqref="Z47">
    <cfRule type="cellIs" dxfId="477" priority="538" operator="equal">
      <formula>"OPORTUNIDADE"</formula>
    </cfRule>
  </conditionalFormatting>
  <conditionalFormatting sqref="Z47">
    <cfRule type="cellIs" dxfId="476" priority="536" operator="equal">
      <formula>"NÃO"</formula>
    </cfRule>
    <cfRule type="cellIs" dxfId="475" priority="537" operator="equal">
      <formula>"SIM"</formula>
    </cfRule>
  </conditionalFormatting>
  <conditionalFormatting sqref="Z41">
    <cfRule type="cellIs" dxfId="474" priority="532" operator="equal">
      <formula>"OPORTUNIDADE"</formula>
    </cfRule>
  </conditionalFormatting>
  <conditionalFormatting sqref="Z41">
    <cfRule type="cellIs" dxfId="473" priority="530" operator="equal">
      <formula>"NÃO"</formula>
    </cfRule>
    <cfRule type="cellIs" dxfId="472" priority="531" operator="equal">
      <formula>"SIM"</formula>
    </cfRule>
  </conditionalFormatting>
  <conditionalFormatting sqref="Z41">
    <cfRule type="cellIs" dxfId="471" priority="529" operator="equal">
      <formula>"OPORTUNIDADE"</formula>
    </cfRule>
  </conditionalFormatting>
  <conditionalFormatting sqref="Z41">
    <cfRule type="cellIs" dxfId="470" priority="527" operator="equal">
      <formula>"NÃO"</formula>
    </cfRule>
    <cfRule type="cellIs" dxfId="469" priority="528" operator="equal">
      <formula>"SIM"</formula>
    </cfRule>
  </conditionalFormatting>
  <conditionalFormatting sqref="Z40">
    <cfRule type="cellIs" dxfId="468" priority="523" operator="equal">
      <formula>"OPORTUNIDADE"</formula>
    </cfRule>
  </conditionalFormatting>
  <conditionalFormatting sqref="Z40">
    <cfRule type="cellIs" dxfId="467" priority="521" operator="equal">
      <formula>"NÃO"</formula>
    </cfRule>
    <cfRule type="cellIs" dxfId="466" priority="522" operator="equal">
      <formula>"SIM"</formula>
    </cfRule>
  </conditionalFormatting>
  <conditionalFormatting sqref="Z40">
    <cfRule type="cellIs" dxfId="465" priority="520" operator="equal">
      <formula>"OPORTUNIDADE"</formula>
    </cfRule>
  </conditionalFormatting>
  <conditionalFormatting sqref="Z40">
    <cfRule type="cellIs" dxfId="464" priority="518" operator="equal">
      <formula>"NÃO"</formula>
    </cfRule>
    <cfRule type="cellIs" dxfId="463" priority="519" operator="equal">
      <formula>"SIM"</formula>
    </cfRule>
  </conditionalFormatting>
  <conditionalFormatting sqref="Z40">
    <cfRule type="cellIs" dxfId="462" priority="517" operator="equal">
      <formula>"OPORTUNIDADE"</formula>
    </cfRule>
  </conditionalFormatting>
  <conditionalFormatting sqref="Z40">
    <cfRule type="cellIs" dxfId="461" priority="515" operator="equal">
      <formula>"NÃO"</formula>
    </cfRule>
    <cfRule type="cellIs" dxfId="460" priority="516" operator="equal">
      <formula>"SIM"</formula>
    </cfRule>
  </conditionalFormatting>
  <conditionalFormatting sqref="BP23">
    <cfRule type="iconSet" priority="514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513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59" priority="512" operator="equal">
      <formula>"OPORTUNIDADE"</formula>
    </cfRule>
  </conditionalFormatting>
  <conditionalFormatting sqref="Z45">
    <cfRule type="cellIs" dxfId="458" priority="510" operator="equal">
      <formula>"NÃO"</formula>
    </cfRule>
    <cfRule type="cellIs" dxfId="457" priority="511" operator="equal">
      <formula>"SIM"</formula>
    </cfRule>
  </conditionalFormatting>
  <conditionalFormatting sqref="BJ35:BK35">
    <cfRule type="iconSet" priority="509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508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507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506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40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56" priority="505" operator="equal">
      <formula>"OPORTUNIDADE"</formula>
    </cfRule>
  </conditionalFormatting>
  <conditionalFormatting sqref="Z47:Z49">
    <cfRule type="cellIs" dxfId="455" priority="503" operator="equal">
      <formula>"NÃO"</formula>
    </cfRule>
    <cfRule type="cellIs" dxfId="454" priority="504" operator="equal">
      <formula>"SIM"</formula>
    </cfRule>
  </conditionalFormatting>
  <conditionalFormatting sqref="Z47:Z49">
    <cfRule type="cellIs" dxfId="453" priority="502" operator="equal">
      <formula>"OPORTUNIDADE"</formula>
    </cfRule>
  </conditionalFormatting>
  <conditionalFormatting sqref="Z47:Z49">
    <cfRule type="cellIs" dxfId="452" priority="500" operator="equal">
      <formula>"NÃO"</formula>
    </cfRule>
    <cfRule type="cellIs" dxfId="451" priority="501" operator="equal">
      <formula>"SIM"</formula>
    </cfRule>
  </conditionalFormatting>
  <conditionalFormatting sqref="Z47:Z49">
    <cfRule type="cellIs" dxfId="450" priority="499" operator="equal">
      <formula>"OPORTUNIDADE"</formula>
    </cfRule>
  </conditionalFormatting>
  <conditionalFormatting sqref="Z47:Z49">
    <cfRule type="cellIs" dxfId="449" priority="497" operator="equal">
      <formula>"NÃO"</formula>
    </cfRule>
    <cfRule type="cellIs" dxfId="448" priority="498" operator="equal">
      <formula>"SIM"</formula>
    </cfRule>
  </conditionalFormatting>
  <conditionalFormatting sqref="Z47:Z49">
    <cfRule type="cellIs" dxfId="447" priority="496" operator="equal">
      <formula>"OPORTUNIDADE"</formula>
    </cfRule>
  </conditionalFormatting>
  <conditionalFormatting sqref="Z47:Z49">
    <cfRule type="cellIs" dxfId="446" priority="494" operator="equal">
      <formula>"NÃO"</formula>
    </cfRule>
    <cfRule type="cellIs" dxfId="445" priority="495" operator="equal">
      <formula>"SIM"</formula>
    </cfRule>
  </conditionalFormatting>
  <conditionalFormatting sqref="Z49">
    <cfRule type="cellIs" dxfId="444" priority="487" operator="equal">
      <formula>"OPORTUNIDADE"</formula>
    </cfRule>
  </conditionalFormatting>
  <conditionalFormatting sqref="Z49">
    <cfRule type="cellIs" dxfId="443" priority="485" operator="equal">
      <formula>"NÃO"</formula>
    </cfRule>
    <cfRule type="cellIs" dxfId="442" priority="486" operator="equal">
      <formula>"SIM"</formula>
    </cfRule>
  </conditionalFormatting>
  <conditionalFormatting sqref="Z49">
    <cfRule type="cellIs" dxfId="441" priority="484" operator="equal">
      <formula>"OPORTUNIDADE"</formula>
    </cfRule>
  </conditionalFormatting>
  <conditionalFormatting sqref="Z49">
    <cfRule type="cellIs" dxfId="440" priority="482" operator="equal">
      <formula>"NÃO"</formula>
    </cfRule>
    <cfRule type="cellIs" dxfId="439" priority="483" operator="equal">
      <formula>"SIM"</formula>
    </cfRule>
  </conditionalFormatting>
  <conditionalFormatting sqref="Z49">
    <cfRule type="cellIs" dxfId="438" priority="481" operator="equal">
      <formula>"OPORTUNIDADE"</formula>
    </cfRule>
  </conditionalFormatting>
  <conditionalFormatting sqref="Z49">
    <cfRule type="cellIs" dxfId="437" priority="479" operator="equal">
      <formula>"NÃO"</formula>
    </cfRule>
    <cfRule type="cellIs" dxfId="436" priority="480" operator="equal">
      <formula>"SIM"</formula>
    </cfRule>
  </conditionalFormatting>
  <conditionalFormatting sqref="Z49">
    <cfRule type="cellIs" dxfId="435" priority="478" operator="equal">
      <formula>"OPORTUNIDADE"</formula>
    </cfRule>
  </conditionalFormatting>
  <conditionalFormatting sqref="Z49">
    <cfRule type="cellIs" dxfId="434" priority="476" operator="equal">
      <formula>"NÃO"</formula>
    </cfRule>
    <cfRule type="cellIs" dxfId="433" priority="477" operator="equal">
      <formula>"SIM"</formula>
    </cfRule>
  </conditionalFormatting>
  <conditionalFormatting sqref="Z56">
    <cfRule type="cellIs" dxfId="432" priority="463" operator="equal">
      <formula>"OPORTUNIDADE"</formula>
    </cfRule>
  </conditionalFormatting>
  <conditionalFormatting sqref="Z56">
    <cfRule type="cellIs" dxfId="431" priority="461" operator="equal">
      <formula>"NÃO"</formula>
    </cfRule>
    <cfRule type="cellIs" dxfId="430" priority="462" operator="equal">
      <formula>"SIM"</formula>
    </cfRule>
  </conditionalFormatting>
  <conditionalFormatting sqref="Z56">
    <cfRule type="cellIs" dxfId="429" priority="460" operator="equal">
      <formula>"OPORTUNIDADE"</formula>
    </cfRule>
  </conditionalFormatting>
  <conditionalFormatting sqref="Z56">
    <cfRule type="cellIs" dxfId="428" priority="458" operator="equal">
      <formula>"NÃO"</formula>
    </cfRule>
    <cfRule type="cellIs" dxfId="427" priority="459" operator="equal">
      <formula>"SIM"</formula>
    </cfRule>
  </conditionalFormatting>
  <conditionalFormatting sqref="Z56">
    <cfRule type="cellIs" dxfId="426" priority="457" operator="equal">
      <formula>"OPORTUNIDADE"</formula>
    </cfRule>
  </conditionalFormatting>
  <conditionalFormatting sqref="Z56">
    <cfRule type="cellIs" dxfId="425" priority="455" operator="equal">
      <formula>"NÃO"</formula>
    </cfRule>
    <cfRule type="cellIs" dxfId="424" priority="456" operator="equal">
      <formula>"SIM"</formula>
    </cfRule>
  </conditionalFormatting>
  <conditionalFormatting sqref="Z58">
    <cfRule type="cellIs" dxfId="423" priority="451" operator="equal">
      <formula>"OPORTUNIDADE"</formula>
    </cfRule>
  </conditionalFormatting>
  <conditionalFormatting sqref="Z58">
    <cfRule type="cellIs" dxfId="422" priority="449" operator="equal">
      <formula>"NÃO"</formula>
    </cfRule>
    <cfRule type="cellIs" dxfId="421" priority="450" operator="equal">
      <formula>"SIM"</formula>
    </cfRule>
  </conditionalFormatting>
  <conditionalFormatting sqref="Z58">
    <cfRule type="cellIs" dxfId="420" priority="448" operator="equal">
      <formula>"OPORTUNIDADE"</formula>
    </cfRule>
  </conditionalFormatting>
  <conditionalFormatting sqref="Z58">
    <cfRule type="cellIs" dxfId="419" priority="446" operator="equal">
      <formula>"NÃO"</formula>
    </cfRule>
    <cfRule type="cellIs" dxfId="418" priority="447" operator="equal">
      <formula>"SIM"</formula>
    </cfRule>
  </conditionalFormatting>
  <conditionalFormatting sqref="Z57">
    <cfRule type="cellIs" dxfId="417" priority="433" operator="equal">
      <formula>"OPORTUNIDADE"</formula>
    </cfRule>
  </conditionalFormatting>
  <conditionalFormatting sqref="Z57">
    <cfRule type="cellIs" dxfId="416" priority="431" operator="equal">
      <formula>"NÃO"</formula>
    </cfRule>
    <cfRule type="cellIs" dxfId="415" priority="432" operator="equal">
      <formula>"SIM"</formula>
    </cfRule>
  </conditionalFormatting>
  <conditionalFormatting sqref="BP45">
    <cfRule type="iconSet" priority="429">
      <iconSet showValue="0">
        <cfvo type="percent" val="0"/>
        <cfvo type="num" val="1"/>
        <cfvo type="num" val="1" gte="0"/>
      </iconSet>
    </cfRule>
  </conditionalFormatting>
  <conditionalFormatting sqref="Y66">
    <cfRule type="cellIs" dxfId="414" priority="428" operator="equal">
      <formula>"OPORTUNIDADE"</formula>
    </cfRule>
  </conditionalFormatting>
  <conditionalFormatting sqref="Y66">
    <cfRule type="cellIs" dxfId="413" priority="426" operator="equal">
      <formula>"NÃO"</formula>
    </cfRule>
    <cfRule type="cellIs" dxfId="412" priority="427" operator="equal">
      <formula>"SIM"</formula>
    </cfRule>
  </conditionalFormatting>
  <conditionalFormatting sqref="Z66">
    <cfRule type="cellIs" dxfId="411" priority="425" operator="equal">
      <formula>"OPORTUNIDADE"</formula>
    </cfRule>
  </conditionalFormatting>
  <conditionalFormatting sqref="Z66">
    <cfRule type="cellIs" dxfId="410" priority="423" operator="equal">
      <formula>"NÃO"</formula>
    </cfRule>
    <cfRule type="cellIs" dxfId="409" priority="424" operator="equal">
      <formula>"SIM"</formula>
    </cfRule>
  </conditionalFormatting>
  <conditionalFormatting sqref="Z51">
    <cfRule type="cellIs" dxfId="408" priority="422" operator="equal">
      <formula>"OPORTUNIDADE"</formula>
    </cfRule>
  </conditionalFormatting>
  <conditionalFormatting sqref="Z51">
    <cfRule type="cellIs" dxfId="407" priority="420" operator="equal">
      <formula>"NÃO"</formula>
    </cfRule>
    <cfRule type="cellIs" dxfId="406" priority="421" operator="equal">
      <formula>"SIM"</formula>
    </cfRule>
  </conditionalFormatting>
  <conditionalFormatting sqref="Z51">
    <cfRule type="cellIs" dxfId="405" priority="419" operator="equal">
      <formula>"OPORTUNIDADE"</formula>
    </cfRule>
  </conditionalFormatting>
  <conditionalFormatting sqref="Z51">
    <cfRule type="cellIs" dxfId="404" priority="417" operator="equal">
      <formula>"NÃO"</formula>
    </cfRule>
    <cfRule type="cellIs" dxfId="403" priority="418" operator="equal">
      <formula>"SIM"</formula>
    </cfRule>
  </conditionalFormatting>
  <conditionalFormatting sqref="Z51">
    <cfRule type="cellIs" dxfId="402" priority="407" operator="equal">
      <formula>"OPORTUNIDADE"</formula>
    </cfRule>
  </conditionalFormatting>
  <conditionalFormatting sqref="Z51">
    <cfRule type="cellIs" dxfId="401" priority="405" operator="equal">
      <formula>"NÃO"</formula>
    </cfRule>
    <cfRule type="cellIs" dxfId="400" priority="406" operator="equal">
      <formula>"SIM"</formula>
    </cfRule>
  </conditionalFormatting>
  <conditionalFormatting sqref="Z50">
    <cfRule type="cellIs" dxfId="399" priority="404" operator="equal">
      <formula>"OPORTUNIDADE"</formula>
    </cfRule>
  </conditionalFormatting>
  <conditionalFormatting sqref="Z50">
    <cfRule type="cellIs" dxfId="398" priority="402" operator="equal">
      <formula>"NÃO"</formula>
    </cfRule>
    <cfRule type="cellIs" dxfId="397" priority="403" operator="equal">
      <formula>"SIM"</formula>
    </cfRule>
  </conditionalFormatting>
  <conditionalFormatting sqref="Z60">
    <cfRule type="cellIs" dxfId="396" priority="389" operator="equal">
      <formula>"OPORTUNIDADE"</formula>
    </cfRule>
  </conditionalFormatting>
  <conditionalFormatting sqref="Z60">
    <cfRule type="cellIs" dxfId="395" priority="387" operator="equal">
      <formula>"NÃO"</formula>
    </cfRule>
    <cfRule type="cellIs" dxfId="394" priority="388" operator="equal">
      <formula>"SIM"</formula>
    </cfRule>
  </conditionalFormatting>
  <conditionalFormatting sqref="Z60">
    <cfRule type="cellIs" dxfId="393" priority="386" operator="equal">
      <formula>"OPORTUNIDADE"</formula>
    </cfRule>
  </conditionalFormatting>
  <conditionalFormatting sqref="Z60">
    <cfRule type="cellIs" dxfId="392" priority="384" operator="equal">
      <formula>"NÃO"</formula>
    </cfRule>
    <cfRule type="cellIs" dxfId="391" priority="385" operator="equal">
      <formula>"SIM"</formula>
    </cfRule>
  </conditionalFormatting>
  <conditionalFormatting sqref="Z60">
    <cfRule type="cellIs" dxfId="390" priority="383" operator="equal">
      <formula>"OPORTUNIDADE"</formula>
    </cfRule>
  </conditionalFormatting>
  <conditionalFormatting sqref="Z60">
    <cfRule type="cellIs" dxfId="389" priority="381" operator="equal">
      <formula>"NÃO"</formula>
    </cfRule>
    <cfRule type="cellIs" dxfId="388" priority="382" operator="equal">
      <formula>"SIM"</formula>
    </cfRule>
  </conditionalFormatting>
  <conditionalFormatting sqref="Y64">
    <cfRule type="cellIs" dxfId="387" priority="377" operator="equal">
      <formula>"OPORTUNIDADE"</formula>
    </cfRule>
  </conditionalFormatting>
  <conditionalFormatting sqref="Y64">
    <cfRule type="cellIs" dxfId="386" priority="375" operator="equal">
      <formula>"NÃO"</formula>
    </cfRule>
    <cfRule type="cellIs" dxfId="385" priority="376" operator="equal">
      <formula>"SIM"</formula>
    </cfRule>
  </conditionalFormatting>
  <conditionalFormatting sqref="Z64">
    <cfRule type="cellIs" dxfId="384" priority="374" operator="equal">
      <formula>"OPORTUNIDADE"</formula>
    </cfRule>
  </conditionalFormatting>
  <conditionalFormatting sqref="Z64">
    <cfRule type="cellIs" dxfId="383" priority="372" operator="equal">
      <formula>"NÃO"</formula>
    </cfRule>
    <cfRule type="cellIs" dxfId="382" priority="373" operator="equal">
      <formula>"SIM"</formula>
    </cfRule>
  </conditionalFormatting>
  <conditionalFormatting sqref="Y65">
    <cfRule type="cellIs" dxfId="381" priority="347" operator="equal">
      <formula>"OPORTUNIDADE"</formula>
    </cfRule>
  </conditionalFormatting>
  <conditionalFormatting sqref="Y65">
    <cfRule type="cellIs" dxfId="380" priority="345" operator="equal">
      <formula>"NÃO"</formula>
    </cfRule>
    <cfRule type="cellIs" dxfId="379" priority="346" operator="equal">
      <formula>"SIM"</formula>
    </cfRule>
  </conditionalFormatting>
  <conditionalFormatting sqref="Z65">
    <cfRule type="cellIs" dxfId="378" priority="344" operator="equal">
      <formula>"OPORTUNIDADE"</formula>
    </cfRule>
  </conditionalFormatting>
  <conditionalFormatting sqref="Z65">
    <cfRule type="cellIs" dxfId="377" priority="342" operator="equal">
      <formula>"NÃO"</formula>
    </cfRule>
    <cfRule type="cellIs" dxfId="376" priority="343" operator="equal">
      <formula>"SIM"</formula>
    </cfRule>
  </conditionalFormatting>
  <conditionalFormatting sqref="Z65">
    <cfRule type="cellIs" dxfId="375" priority="341" operator="equal">
      <formula>"OPORTUNIDADE"</formula>
    </cfRule>
  </conditionalFormatting>
  <conditionalFormatting sqref="Z65">
    <cfRule type="cellIs" dxfId="374" priority="339" operator="equal">
      <formula>"NÃO"</formula>
    </cfRule>
    <cfRule type="cellIs" dxfId="373" priority="340" operator="equal">
      <formula>"SIM"</formula>
    </cfRule>
  </conditionalFormatting>
  <conditionalFormatting sqref="Z65">
    <cfRule type="cellIs" dxfId="372" priority="338" operator="equal">
      <formula>"OPORTUNIDADE"</formula>
    </cfRule>
  </conditionalFormatting>
  <conditionalFormatting sqref="Z65">
    <cfRule type="cellIs" dxfId="371" priority="336" operator="equal">
      <formula>"NÃO"</formula>
    </cfRule>
    <cfRule type="cellIs" dxfId="370" priority="337" operator="equal">
      <formula>"SIM"</formula>
    </cfRule>
  </conditionalFormatting>
  <conditionalFormatting sqref="Y73:Y75">
    <cfRule type="cellIs" dxfId="369" priority="335" operator="equal">
      <formula>"OPORTUNIDADE"</formula>
    </cfRule>
  </conditionalFormatting>
  <conditionalFormatting sqref="Y73:Y75">
    <cfRule type="cellIs" dxfId="368" priority="333" operator="equal">
      <formula>"NÃO"</formula>
    </cfRule>
    <cfRule type="cellIs" dxfId="367" priority="334" operator="equal">
      <formula>"SIM"</formula>
    </cfRule>
  </conditionalFormatting>
  <conditionalFormatting sqref="Z73:Z74">
    <cfRule type="cellIs" dxfId="366" priority="332" operator="equal">
      <formula>"OPORTUNIDADE"</formula>
    </cfRule>
  </conditionalFormatting>
  <conditionalFormatting sqref="Z73:Z74">
    <cfRule type="cellIs" dxfId="365" priority="330" operator="equal">
      <formula>"NÃO"</formula>
    </cfRule>
    <cfRule type="cellIs" dxfId="364" priority="331" operator="equal">
      <formula>"SIM"</formula>
    </cfRule>
  </conditionalFormatting>
  <conditionalFormatting sqref="Z72">
    <cfRule type="cellIs" dxfId="363" priority="329" operator="equal">
      <formula>"OPORTUNIDADE"</formula>
    </cfRule>
  </conditionalFormatting>
  <conditionalFormatting sqref="Z72">
    <cfRule type="cellIs" dxfId="362" priority="327" operator="equal">
      <formula>"NÃO"</formula>
    </cfRule>
    <cfRule type="cellIs" dxfId="361" priority="328" operator="equal">
      <formula>"SIM"</formula>
    </cfRule>
  </conditionalFormatting>
  <conditionalFormatting sqref="Z72">
    <cfRule type="cellIs" dxfId="360" priority="326" operator="equal">
      <formula>"OPORTUNIDADE"</formula>
    </cfRule>
  </conditionalFormatting>
  <conditionalFormatting sqref="Z72">
    <cfRule type="cellIs" dxfId="359" priority="324" operator="equal">
      <formula>"NÃO"</formula>
    </cfRule>
    <cfRule type="cellIs" dxfId="358" priority="325" operator="equal">
      <formula>"SIM"</formula>
    </cfRule>
  </conditionalFormatting>
  <conditionalFormatting sqref="Z72">
    <cfRule type="cellIs" dxfId="357" priority="323" operator="equal">
      <formula>"OPORTUNIDADE"</formula>
    </cfRule>
  </conditionalFormatting>
  <conditionalFormatting sqref="Z72">
    <cfRule type="cellIs" dxfId="356" priority="321" operator="equal">
      <formula>"NÃO"</formula>
    </cfRule>
    <cfRule type="cellIs" dxfId="355" priority="322" operator="equal">
      <formula>"SIM"</formula>
    </cfRule>
  </conditionalFormatting>
  <conditionalFormatting sqref="Y72:Y73">
    <cfRule type="cellIs" dxfId="354" priority="320" operator="equal">
      <formula>"OPORTUNIDADE"</formula>
    </cfRule>
  </conditionalFormatting>
  <conditionalFormatting sqref="Y72:Y73">
    <cfRule type="cellIs" dxfId="353" priority="318" operator="equal">
      <formula>"NÃO"</formula>
    </cfRule>
    <cfRule type="cellIs" dxfId="352" priority="319" operator="equal">
      <formula>"SIM"</formula>
    </cfRule>
  </conditionalFormatting>
  <conditionalFormatting sqref="BK38">
    <cfRule type="iconSet" priority="317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51" priority="316" operator="equal">
      <formula>"OPORTUNIDADE"</formula>
    </cfRule>
  </conditionalFormatting>
  <conditionalFormatting sqref="Z72:Z73">
    <cfRule type="cellIs" dxfId="350" priority="314" operator="equal">
      <formula>"NÃO"</formula>
    </cfRule>
    <cfRule type="cellIs" dxfId="349" priority="315" operator="equal">
      <formula>"SIM"</formula>
    </cfRule>
  </conditionalFormatting>
  <conditionalFormatting sqref="Y71">
    <cfRule type="cellIs" dxfId="348" priority="313" operator="equal">
      <formula>"OPORTUNIDADE"</formula>
    </cfRule>
  </conditionalFormatting>
  <conditionalFormatting sqref="Y71">
    <cfRule type="cellIs" dxfId="347" priority="311" operator="equal">
      <formula>"NÃO"</formula>
    </cfRule>
    <cfRule type="cellIs" dxfId="346" priority="312" operator="equal">
      <formula>"SIM"</formula>
    </cfRule>
  </conditionalFormatting>
  <conditionalFormatting sqref="Z71">
    <cfRule type="cellIs" dxfId="345" priority="310" operator="equal">
      <formula>"OPORTUNIDADE"</formula>
    </cfRule>
  </conditionalFormatting>
  <conditionalFormatting sqref="Z71">
    <cfRule type="cellIs" dxfId="344" priority="308" operator="equal">
      <formula>"NÃO"</formula>
    </cfRule>
    <cfRule type="cellIs" dxfId="343" priority="309" operator="equal">
      <formula>"SIM"</formula>
    </cfRule>
  </conditionalFormatting>
  <conditionalFormatting sqref="Z71">
    <cfRule type="cellIs" dxfId="342" priority="307" operator="equal">
      <formula>"OPORTUNIDADE"</formula>
    </cfRule>
  </conditionalFormatting>
  <conditionalFormatting sqref="Z71">
    <cfRule type="cellIs" dxfId="341" priority="305" operator="equal">
      <formula>"NÃO"</formula>
    </cfRule>
    <cfRule type="cellIs" dxfId="340" priority="306" operator="equal">
      <formula>"SIM"</formula>
    </cfRule>
  </conditionalFormatting>
  <conditionalFormatting sqref="Z71">
    <cfRule type="cellIs" dxfId="339" priority="304" operator="equal">
      <formula>"OPORTUNIDADE"</formula>
    </cfRule>
  </conditionalFormatting>
  <conditionalFormatting sqref="Z71">
    <cfRule type="cellIs" dxfId="338" priority="302" operator="equal">
      <formula>"NÃO"</formula>
    </cfRule>
    <cfRule type="cellIs" dxfId="337" priority="303" operator="equal">
      <formula>"SIM"</formula>
    </cfRule>
  </conditionalFormatting>
  <conditionalFormatting sqref="Z75">
    <cfRule type="cellIs" dxfId="336" priority="295" operator="equal">
      <formula>"OPORTUNIDADE"</formula>
    </cfRule>
  </conditionalFormatting>
  <conditionalFormatting sqref="Z75">
    <cfRule type="cellIs" dxfId="335" priority="293" operator="equal">
      <formula>"NÃO"</formula>
    </cfRule>
    <cfRule type="cellIs" dxfId="334" priority="294" operator="equal">
      <formula>"SIM"</formula>
    </cfRule>
  </conditionalFormatting>
  <conditionalFormatting sqref="Y75">
    <cfRule type="cellIs" dxfId="333" priority="292" operator="equal">
      <formula>"OPORTUNIDADE"</formula>
    </cfRule>
  </conditionalFormatting>
  <conditionalFormatting sqref="Y75">
    <cfRule type="cellIs" dxfId="332" priority="290" operator="equal">
      <formula>"NÃO"</formula>
    </cfRule>
    <cfRule type="cellIs" dxfId="331" priority="291" operator="equal">
      <formula>"SIM"</formula>
    </cfRule>
  </conditionalFormatting>
  <conditionalFormatting sqref="BK33">
    <cfRule type="iconSet" priority="289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30" priority="288" operator="equal">
      <formula>"OPORTUNIDADE"</formula>
    </cfRule>
  </conditionalFormatting>
  <conditionalFormatting sqref="Y68:Y69">
    <cfRule type="cellIs" dxfId="329" priority="286" operator="equal">
      <formula>"NÃO"</formula>
    </cfRule>
    <cfRule type="cellIs" dxfId="328" priority="287" operator="equal">
      <formula>"SIM"</formula>
    </cfRule>
  </conditionalFormatting>
  <conditionalFormatting sqref="Z68">
    <cfRule type="cellIs" dxfId="327" priority="285" operator="equal">
      <formula>"OPORTUNIDADE"</formula>
    </cfRule>
  </conditionalFormatting>
  <conditionalFormatting sqref="Z68">
    <cfRule type="cellIs" dxfId="326" priority="283" operator="equal">
      <formula>"NÃO"</formula>
    </cfRule>
    <cfRule type="cellIs" dxfId="325" priority="284" operator="equal">
      <formula>"SIM"</formula>
    </cfRule>
  </conditionalFormatting>
  <conditionalFormatting sqref="Z68">
    <cfRule type="cellIs" dxfId="324" priority="282" operator="equal">
      <formula>"OPORTUNIDADE"</formula>
    </cfRule>
  </conditionalFormatting>
  <conditionalFormatting sqref="Z68">
    <cfRule type="cellIs" dxfId="323" priority="280" operator="equal">
      <formula>"NÃO"</formula>
    </cfRule>
    <cfRule type="cellIs" dxfId="322" priority="281" operator="equal">
      <formula>"SIM"</formula>
    </cfRule>
  </conditionalFormatting>
  <conditionalFormatting sqref="Z68">
    <cfRule type="cellIs" dxfId="321" priority="279" operator="equal">
      <formula>"OPORTUNIDADE"</formula>
    </cfRule>
  </conditionalFormatting>
  <conditionalFormatting sqref="Z68">
    <cfRule type="cellIs" dxfId="320" priority="277" operator="equal">
      <formula>"NÃO"</formula>
    </cfRule>
    <cfRule type="cellIs" dxfId="319" priority="278" operator="equal">
      <formula>"SIM"</formula>
    </cfRule>
  </conditionalFormatting>
  <conditionalFormatting sqref="Z68">
    <cfRule type="cellIs" dxfId="318" priority="276" operator="equal">
      <formula>"OPORTUNIDADE"</formula>
    </cfRule>
  </conditionalFormatting>
  <conditionalFormatting sqref="Z68">
    <cfRule type="cellIs" dxfId="317" priority="274" operator="equal">
      <formula>"NÃO"</formula>
    </cfRule>
    <cfRule type="cellIs" dxfId="316" priority="275" operator="equal">
      <formula>"SIM"</formula>
    </cfRule>
  </conditionalFormatting>
  <conditionalFormatting sqref="Z68">
    <cfRule type="cellIs" dxfId="315" priority="273" operator="equal">
      <formula>"OPORTUNIDADE"</formula>
    </cfRule>
  </conditionalFormatting>
  <conditionalFormatting sqref="Z68">
    <cfRule type="cellIs" dxfId="314" priority="271" operator="equal">
      <formula>"NÃO"</formula>
    </cfRule>
    <cfRule type="cellIs" dxfId="313" priority="272" operator="equal">
      <formula>"SIM"</formula>
    </cfRule>
  </conditionalFormatting>
  <conditionalFormatting sqref="Z68">
    <cfRule type="cellIs" dxfId="312" priority="270" operator="equal">
      <formula>"OPORTUNIDADE"</formula>
    </cfRule>
  </conditionalFormatting>
  <conditionalFormatting sqref="Z68">
    <cfRule type="cellIs" dxfId="311" priority="268" operator="equal">
      <formula>"NÃO"</formula>
    </cfRule>
    <cfRule type="cellIs" dxfId="310" priority="269" operator="equal">
      <formula>"SIM"</formula>
    </cfRule>
  </conditionalFormatting>
  <conditionalFormatting sqref="Z68">
    <cfRule type="cellIs" dxfId="309" priority="267" operator="equal">
      <formula>"OPORTUNIDADE"</formula>
    </cfRule>
  </conditionalFormatting>
  <conditionalFormatting sqref="Z68">
    <cfRule type="cellIs" dxfId="308" priority="265" operator="equal">
      <formula>"NÃO"</formula>
    </cfRule>
    <cfRule type="cellIs" dxfId="307" priority="266" operator="equal">
      <formula>"SIM"</formula>
    </cfRule>
  </conditionalFormatting>
  <conditionalFormatting sqref="Z68">
    <cfRule type="cellIs" dxfId="306" priority="264" operator="equal">
      <formula>"OPORTUNIDADE"</formula>
    </cfRule>
  </conditionalFormatting>
  <conditionalFormatting sqref="Z68">
    <cfRule type="cellIs" dxfId="305" priority="262" operator="equal">
      <formula>"NÃO"</formula>
    </cfRule>
    <cfRule type="cellIs" dxfId="304" priority="263" operator="equal">
      <formula>"SIM"</formula>
    </cfRule>
  </conditionalFormatting>
  <conditionalFormatting sqref="Y67:Y69">
    <cfRule type="cellIs" dxfId="303" priority="261" operator="equal">
      <formula>"OPORTUNIDADE"</formula>
    </cfRule>
  </conditionalFormatting>
  <conditionalFormatting sqref="Y67:Y69">
    <cfRule type="cellIs" dxfId="302" priority="259" operator="equal">
      <formula>"NÃO"</formula>
    </cfRule>
    <cfRule type="cellIs" dxfId="301" priority="260" operator="equal">
      <formula>"SIM"</formula>
    </cfRule>
  </conditionalFormatting>
  <conditionalFormatting sqref="Z67:Z68">
    <cfRule type="cellIs" dxfId="300" priority="258" operator="equal">
      <formula>"OPORTUNIDADE"</formula>
    </cfRule>
  </conditionalFormatting>
  <conditionalFormatting sqref="Z67:Z68">
    <cfRule type="cellIs" dxfId="299" priority="256" operator="equal">
      <formula>"NÃO"</formula>
    </cfRule>
    <cfRule type="cellIs" dxfId="298" priority="257" operator="equal">
      <formula>"SIM"</formula>
    </cfRule>
  </conditionalFormatting>
  <conditionalFormatting sqref="Z69">
    <cfRule type="cellIs" dxfId="297" priority="255" operator="equal">
      <formula>"OPORTUNIDADE"</formula>
    </cfRule>
  </conditionalFormatting>
  <conditionalFormatting sqref="Z69">
    <cfRule type="cellIs" dxfId="296" priority="253" operator="equal">
      <formula>"NÃO"</formula>
    </cfRule>
    <cfRule type="cellIs" dxfId="295" priority="254" operator="equal">
      <formula>"SIM"</formula>
    </cfRule>
  </conditionalFormatting>
  <conditionalFormatting sqref="Z69">
    <cfRule type="cellIs" dxfId="294" priority="252" operator="equal">
      <formula>"OPORTUNIDADE"</formula>
    </cfRule>
  </conditionalFormatting>
  <conditionalFormatting sqref="Z69">
    <cfRule type="cellIs" dxfId="293" priority="250" operator="equal">
      <formula>"NÃO"</formula>
    </cfRule>
    <cfRule type="cellIs" dxfId="292" priority="251" operator="equal">
      <formula>"SIM"</formula>
    </cfRule>
  </conditionalFormatting>
  <conditionalFormatting sqref="Z69">
    <cfRule type="cellIs" dxfId="291" priority="249" operator="equal">
      <formula>"OPORTUNIDADE"</formula>
    </cfRule>
  </conditionalFormatting>
  <conditionalFormatting sqref="Z69">
    <cfRule type="cellIs" dxfId="290" priority="247" operator="equal">
      <formula>"NÃO"</formula>
    </cfRule>
    <cfRule type="cellIs" dxfId="289" priority="248" operator="equal">
      <formula>"SIM"</formula>
    </cfRule>
  </conditionalFormatting>
  <conditionalFormatting sqref="Z69">
    <cfRule type="cellIs" dxfId="288" priority="246" operator="equal">
      <formula>"OPORTUNIDADE"</formula>
    </cfRule>
  </conditionalFormatting>
  <conditionalFormatting sqref="Z69">
    <cfRule type="cellIs" dxfId="287" priority="244" operator="equal">
      <formula>"NÃO"</formula>
    </cfRule>
    <cfRule type="cellIs" dxfId="286" priority="245" operator="equal">
      <formula>"SIM"</formula>
    </cfRule>
  </conditionalFormatting>
  <conditionalFormatting sqref="BK37">
    <cfRule type="iconSet" priority="237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36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3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32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31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30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29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228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227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226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225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224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23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22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21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20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85" priority="218" operator="equal">
      <formula>"OPORTUNIDADE"</formula>
    </cfRule>
  </conditionalFormatting>
  <conditionalFormatting sqref="Z91:Z92">
    <cfRule type="cellIs" dxfId="284" priority="216" operator="equal">
      <formula>"NÃO"</formula>
    </cfRule>
    <cfRule type="cellIs" dxfId="283" priority="217" operator="equal">
      <formula>"SIM"</formula>
    </cfRule>
  </conditionalFormatting>
  <conditionalFormatting sqref="Y91:Y100">
    <cfRule type="cellIs" dxfId="282" priority="215" operator="equal">
      <formula>"OPORTUNIDADE"</formula>
    </cfRule>
  </conditionalFormatting>
  <conditionalFormatting sqref="Y91:Y100">
    <cfRule type="cellIs" dxfId="281" priority="213" operator="equal">
      <formula>"NÃO"</formula>
    </cfRule>
    <cfRule type="cellIs" dxfId="280" priority="214" operator="equal">
      <formula>"SIM"</formula>
    </cfRule>
  </conditionalFormatting>
  <conditionalFormatting sqref="BK81">
    <cfRule type="iconSet" priority="212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79" priority="209" operator="equal">
      <formula>"OPORTUNIDADE"</formula>
    </cfRule>
  </conditionalFormatting>
  <conditionalFormatting sqref="Z96">
    <cfRule type="cellIs" dxfId="278" priority="207" operator="equal">
      <formula>"NÃO"</formula>
    </cfRule>
    <cfRule type="cellIs" dxfId="277" priority="208" operator="equal">
      <formula>"SIM"</formula>
    </cfRule>
  </conditionalFormatting>
  <conditionalFormatting sqref="BP84">
    <cfRule type="iconSet" priority="197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96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95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94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91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90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87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86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85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84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83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76" priority="173" operator="equal">
      <formula>"OPORTUNIDADE"</formula>
    </cfRule>
  </conditionalFormatting>
  <conditionalFormatting sqref="Y104:Y112">
    <cfRule type="cellIs" dxfId="275" priority="171" operator="equal">
      <formula>"NÃO"</formula>
    </cfRule>
    <cfRule type="cellIs" dxfId="274" priority="172" operator="equal">
      <formula>"SIM"</formula>
    </cfRule>
  </conditionalFormatting>
  <conditionalFormatting sqref="Z109">
    <cfRule type="cellIs" dxfId="273" priority="167" operator="equal">
      <formula>"OPORTUNIDADE"</formula>
    </cfRule>
  </conditionalFormatting>
  <conditionalFormatting sqref="Z109">
    <cfRule type="cellIs" dxfId="272" priority="165" operator="equal">
      <formula>"NÃO"</formula>
    </cfRule>
    <cfRule type="cellIs" dxfId="271" priority="166" operator="equal">
      <formula>"SIM"</formula>
    </cfRule>
  </conditionalFormatting>
  <conditionalFormatting sqref="Z109">
    <cfRule type="cellIs" dxfId="270" priority="164" operator="equal">
      <formula>"OPORTUNIDADE"</formula>
    </cfRule>
  </conditionalFormatting>
  <conditionalFormatting sqref="Z109">
    <cfRule type="cellIs" dxfId="269" priority="162" operator="equal">
      <formula>"NÃO"</formula>
    </cfRule>
    <cfRule type="cellIs" dxfId="268" priority="163" operator="equal">
      <formula>"SIM"</formula>
    </cfRule>
  </conditionalFormatting>
  <conditionalFormatting sqref="Z109">
    <cfRule type="cellIs" dxfId="267" priority="161" operator="equal">
      <formula>"OPORTUNIDADE"</formula>
    </cfRule>
  </conditionalFormatting>
  <conditionalFormatting sqref="Z109">
    <cfRule type="cellIs" dxfId="266" priority="159" operator="equal">
      <formula>"NÃO"</formula>
    </cfRule>
    <cfRule type="cellIs" dxfId="265" priority="160" operator="equal">
      <formula>"SIM"</formula>
    </cfRule>
  </conditionalFormatting>
  <conditionalFormatting sqref="Z109">
    <cfRule type="cellIs" dxfId="264" priority="155" operator="equal">
      <formula>"OPORTUNIDADE"</formula>
    </cfRule>
  </conditionalFormatting>
  <conditionalFormatting sqref="Z109">
    <cfRule type="cellIs" dxfId="263" priority="153" operator="equal">
      <formula>"NÃO"</formula>
    </cfRule>
    <cfRule type="cellIs" dxfId="262" priority="154" operator="equal">
      <formula>"SIM"</formula>
    </cfRule>
  </conditionalFormatting>
  <conditionalFormatting sqref="Z107:Z108">
    <cfRule type="cellIs" dxfId="261" priority="146" operator="equal">
      <formula>"OPORTUNIDADE"</formula>
    </cfRule>
  </conditionalFormatting>
  <conditionalFormatting sqref="Z107:Z108">
    <cfRule type="cellIs" dxfId="260" priority="144" operator="equal">
      <formula>"NÃO"</formula>
    </cfRule>
    <cfRule type="cellIs" dxfId="259" priority="145" operator="equal">
      <formula>"SIM"</formula>
    </cfRule>
  </conditionalFormatting>
  <conditionalFormatting sqref="BP96">
    <cfRule type="iconSet" priority="137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58" priority="133" operator="equal">
      <formula>"OPORTUNIDADE"</formula>
    </cfRule>
  </conditionalFormatting>
  <conditionalFormatting sqref="Z108">
    <cfRule type="cellIs" dxfId="257" priority="131" operator="equal">
      <formula>"NÃO"</formula>
    </cfRule>
    <cfRule type="cellIs" dxfId="256" priority="132" operator="equal">
      <formula>"SIM"</formula>
    </cfRule>
  </conditionalFormatting>
  <conditionalFormatting sqref="Z111">
    <cfRule type="cellIs" dxfId="255" priority="127" operator="equal">
      <formula>"OPORTUNIDADE"</formula>
    </cfRule>
  </conditionalFormatting>
  <conditionalFormatting sqref="Z111">
    <cfRule type="cellIs" dxfId="254" priority="125" operator="equal">
      <formula>"NÃO"</formula>
    </cfRule>
    <cfRule type="cellIs" dxfId="253" priority="126" operator="equal">
      <formula>"SIM"</formula>
    </cfRule>
  </conditionalFormatting>
  <conditionalFormatting sqref="Z104">
    <cfRule type="cellIs" dxfId="252" priority="121" operator="equal">
      <formula>"OPORTUNIDADE"</formula>
    </cfRule>
  </conditionalFormatting>
  <conditionalFormatting sqref="Z104">
    <cfRule type="cellIs" dxfId="251" priority="119" operator="equal">
      <formula>"NÃO"</formula>
    </cfRule>
    <cfRule type="cellIs" dxfId="250" priority="120" operator="equal">
      <formula>"SIM"</formula>
    </cfRule>
  </conditionalFormatting>
  <conditionalFormatting sqref="Y104:Y112">
    <cfRule type="cellIs" dxfId="249" priority="118" operator="equal">
      <formula>"OPORTUNIDADE"</formula>
    </cfRule>
  </conditionalFormatting>
  <conditionalFormatting sqref="Y104:Y112">
    <cfRule type="cellIs" dxfId="248" priority="116" operator="equal">
      <formula>"NÃO"</formula>
    </cfRule>
    <cfRule type="cellIs" dxfId="247" priority="117" operator="equal">
      <formula>"SIM"</formula>
    </cfRule>
  </conditionalFormatting>
  <conditionalFormatting sqref="Z107">
    <cfRule type="cellIs" dxfId="246" priority="115" operator="equal">
      <formula>"OPORTUNIDADE"</formula>
    </cfRule>
  </conditionalFormatting>
  <conditionalFormatting sqref="Z107">
    <cfRule type="cellIs" dxfId="245" priority="113" operator="equal">
      <formula>"NÃO"</formula>
    </cfRule>
    <cfRule type="cellIs" dxfId="244" priority="114" operator="equal">
      <formula>"SIM"</formula>
    </cfRule>
  </conditionalFormatting>
  <conditionalFormatting sqref="Z106">
    <cfRule type="cellIs" dxfId="243" priority="112" operator="equal">
      <formula>"OPORTUNIDADE"</formula>
    </cfRule>
  </conditionalFormatting>
  <conditionalFormatting sqref="Z106">
    <cfRule type="cellIs" dxfId="242" priority="110" operator="equal">
      <formula>"NÃO"</formula>
    </cfRule>
    <cfRule type="cellIs" dxfId="241" priority="111" operator="equal">
      <formula>"SIM"</formula>
    </cfRule>
  </conditionalFormatting>
  <conditionalFormatting sqref="Y106">
    <cfRule type="cellIs" dxfId="240" priority="109" operator="equal">
      <formula>"OPORTUNIDADE"</formula>
    </cfRule>
  </conditionalFormatting>
  <conditionalFormatting sqref="Y106">
    <cfRule type="cellIs" dxfId="239" priority="107" operator="equal">
      <formula>"NÃO"</formula>
    </cfRule>
    <cfRule type="cellIs" dxfId="238" priority="108" operator="equal">
      <formula>"SIM"</formula>
    </cfRule>
  </conditionalFormatting>
  <conditionalFormatting sqref="BP92">
    <cfRule type="iconSet" priority="105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37" priority="104" operator="equal">
      <formula>"OPORTUNIDADE"</formula>
    </cfRule>
  </conditionalFormatting>
  <conditionalFormatting sqref="Y106">
    <cfRule type="cellIs" dxfId="236" priority="102" operator="equal">
      <formula>"NÃO"</formula>
    </cfRule>
    <cfRule type="cellIs" dxfId="235" priority="103" operator="equal">
      <formula>"SIM"</formula>
    </cfRule>
  </conditionalFormatting>
  <conditionalFormatting sqref="BJ105:BK105">
    <cfRule type="iconSet" priority="101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100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98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97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112 BK114:BK414">
    <cfRule type="iconSet" priority="2641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94">
      <iconSet showValue="0">
        <cfvo type="percent" val="0"/>
        <cfvo type="num" val="1"/>
        <cfvo type="num" val="1" gte="0"/>
      </iconSet>
    </cfRule>
  </conditionalFormatting>
  <conditionalFormatting sqref="Y114:Y124">
    <cfRule type="cellIs" dxfId="234" priority="90" operator="equal">
      <formula>"OPORTUNIDADE"</formula>
    </cfRule>
  </conditionalFormatting>
  <conditionalFormatting sqref="Y114:Y124">
    <cfRule type="cellIs" dxfId="233" priority="88" operator="equal">
      <formula>"NÃO"</formula>
    </cfRule>
    <cfRule type="cellIs" dxfId="232" priority="89" operator="equal">
      <formula>"SIM"</formula>
    </cfRule>
  </conditionalFormatting>
  <conditionalFormatting sqref="Y118:Y124">
    <cfRule type="cellIs" dxfId="231" priority="87" operator="equal">
      <formula>"OPORTUNIDADE"</formula>
    </cfRule>
  </conditionalFormatting>
  <conditionalFormatting sqref="Y118:Y124">
    <cfRule type="cellIs" dxfId="230" priority="85" operator="equal">
      <formula>"NÃO"</formula>
    </cfRule>
    <cfRule type="cellIs" dxfId="229" priority="86" operator="equal">
      <formula>"SIM"</formula>
    </cfRule>
  </conditionalFormatting>
  <conditionalFormatting sqref="Y118:Y124">
    <cfRule type="cellIs" dxfId="228" priority="81" operator="equal">
      <formula>"OPORTUNIDADE"</formula>
    </cfRule>
  </conditionalFormatting>
  <conditionalFormatting sqref="Y118:Y124">
    <cfRule type="cellIs" dxfId="227" priority="79" operator="equal">
      <formula>"NÃO"</formula>
    </cfRule>
    <cfRule type="cellIs" dxfId="226" priority="80" operator="equal">
      <formula>"SIM"</formula>
    </cfRule>
  </conditionalFormatting>
  <conditionalFormatting sqref="Y118:Y124">
    <cfRule type="cellIs" dxfId="225" priority="78" operator="equal">
      <formula>"OPORTUNIDADE"</formula>
    </cfRule>
  </conditionalFormatting>
  <conditionalFormatting sqref="Y118:Y124">
    <cfRule type="cellIs" dxfId="224" priority="76" operator="equal">
      <formula>"NÃO"</formula>
    </cfRule>
    <cfRule type="cellIs" dxfId="223" priority="77" operator="equal">
      <formula>"SIM"</formula>
    </cfRule>
  </conditionalFormatting>
  <conditionalFormatting sqref="Z118:Z119">
    <cfRule type="cellIs" dxfId="222" priority="75" operator="equal">
      <formula>"OPORTUNIDADE"</formula>
    </cfRule>
  </conditionalFormatting>
  <conditionalFormatting sqref="Z118:Z119">
    <cfRule type="cellIs" dxfId="221" priority="73" operator="equal">
      <formula>"NÃO"</formula>
    </cfRule>
    <cfRule type="cellIs" dxfId="220" priority="74" operator="equal">
      <formula>"SIM"</formula>
    </cfRule>
  </conditionalFormatting>
  <conditionalFormatting sqref="Z119">
    <cfRule type="cellIs" dxfId="219" priority="72" operator="equal">
      <formula>"OPORTUNIDADE"</formula>
    </cfRule>
  </conditionalFormatting>
  <conditionalFormatting sqref="Z119">
    <cfRule type="cellIs" dxfId="218" priority="70" operator="equal">
      <formula>"NÃO"</formula>
    </cfRule>
    <cfRule type="cellIs" dxfId="217" priority="71" operator="equal">
      <formula>"SIM"</formula>
    </cfRule>
  </conditionalFormatting>
  <conditionalFormatting sqref="Y118:Y124">
    <cfRule type="cellIs" dxfId="216" priority="69" operator="equal">
      <formula>"OPORTUNIDADE"</formula>
    </cfRule>
  </conditionalFormatting>
  <conditionalFormatting sqref="Y118:Y124">
    <cfRule type="cellIs" dxfId="215" priority="67" operator="equal">
      <formula>"NÃO"</formula>
    </cfRule>
    <cfRule type="cellIs" dxfId="214" priority="68" operator="equal">
      <formula>"SIM"</formula>
    </cfRule>
  </conditionalFormatting>
  <conditionalFormatting sqref="Z118">
    <cfRule type="cellIs" dxfId="213" priority="66" operator="equal">
      <formula>"OPORTUNIDADE"</formula>
    </cfRule>
  </conditionalFormatting>
  <conditionalFormatting sqref="Z118">
    <cfRule type="cellIs" dxfId="212" priority="64" operator="equal">
      <formula>"NÃO"</formula>
    </cfRule>
    <cfRule type="cellIs" dxfId="211" priority="65" operator="equal">
      <formula>"SIM"</formula>
    </cfRule>
  </conditionalFormatting>
  <conditionalFormatting sqref="Y120:Y124">
    <cfRule type="cellIs" dxfId="210" priority="63" operator="equal">
      <formula>"OPORTUNIDADE"</formula>
    </cfRule>
  </conditionalFormatting>
  <conditionalFormatting sqref="Y120:Y124">
    <cfRule type="cellIs" dxfId="209" priority="61" operator="equal">
      <formula>"NÃO"</formula>
    </cfRule>
    <cfRule type="cellIs" dxfId="208" priority="62" operator="equal">
      <formula>"SIM"</formula>
    </cfRule>
  </conditionalFormatting>
  <conditionalFormatting sqref="Z120">
    <cfRule type="cellIs" dxfId="207" priority="60" operator="equal">
      <formula>"OPORTUNIDADE"</formula>
    </cfRule>
  </conditionalFormatting>
  <conditionalFormatting sqref="Z120">
    <cfRule type="cellIs" dxfId="206" priority="58" operator="equal">
      <formula>"NÃO"</formula>
    </cfRule>
    <cfRule type="cellIs" dxfId="205" priority="59" operator="equal">
      <formula>"SIM"</formula>
    </cfRule>
  </conditionalFormatting>
  <conditionalFormatting sqref="Z120">
    <cfRule type="cellIs" dxfId="204" priority="57" operator="equal">
      <formula>"OPORTUNIDADE"</formula>
    </cfRule>
  </conditionalFormatting>
  <conditionalFormatting sqref="Z120">
    <cfRule type="cellIs" dxfId="203" priority="55" operator="equal">
      <formula>"NÃO"</formula>
    </cfRule>
    <cfRule type="cellIs" dxfId="202" priority="56" operator="equal">
      <formula>"SIM"</formula>
    </cfRule>
  </conditionalFormatting>
  <conditionalFormatting sqref="Z120">
    <cfRule type="cellIs" dxfId="201" priority="54" operator="equal">
      <formula>"OPORTUNIDADE"</formula>
    </cfRule>
  </conditionalFormatting>
  <conditionalFormatting sqref="Z120">
    <cfRule type="cellIs" dxfId="200" priority="52" operator="equal">
      <formula>"NÃO"</formula>
    </cfRule>
    <cfRule type="cellIs" dxfId="199" priority="53" operator="equal">
      <formula>"SIM"</formula>
    </cfRule>
  </conditionalFormatting>
  <conditionalFormatting sqref="Z120">
    <cfRule type="cellIs" dxfId="198" priority="51" operator="equal">
      <formula>"OPORTUNIDADE"</formula>
    </cfRule>
  </conditionalFormatting>
  <conditionalFormatting sqref="Z120">
    <cfRule type="cellIs" dxfId="197" priority="49" operator="equal">
      <formula>"NÃO"</formula>
    </cfRule>
    <cfRule type="cellIs" dxfId="196" priority="50" operator="equal">
      <formula>"SIM"</formula>
    </cfRule>
  </conditionalFormatting>
  <conditionalFormatting sqref="Y120:Y124">
    <cfRule type="cellIs" dxfId="195" priority="48" operator="equal">
      <formula>"OPORTUNIDADE"</formula>
    </cfRule>
  </conditionalFormatting>
  <conditionalFormatting sqref="Y120:Y124">
    <cfRule type="cellIs" dxfId="194" priority="46" operator="equal">
      <formula>"NÃO"</formula>
    </cfRule>
    <cfRule type="cellIs" dxfId="193" priority="47" operator="equal">
      <formula>"SIM"</formula>
    </cfRule>
  </conditionalFormatting>
  <conditionalFormatting sqref="Y121:Y124">
    <cfRule type="cellIs" dxfId="192" priority="45" operator="equal">
      <formula>"OPORTUNIDADE"</formula>
    </cfRule>
  </conditionalFormatting>
  <conditionalFormatting sqref="Y121:Y124">
    <cfRule type="cellIs" dxfId="191" priority="43" operator="equal">
      <formula>"NÃO"</formula>
    </cfRule>
    <cfRule type="cellIs" dxfId="190" priority="44" operator="equal">
      <formula>"SIM"</formula>
    </cfRule>
  </conditionalFormatting>
  <conditionalFormatting sqref="Y121:Y124">
    <cfRule type="cellIs" dxfId="189" priority="42" operator="equal">
      <formula>"OPORTUNIDADE"</formula>
    </cfRule>
  </conditionalFormatting>
  <conditionalFormatting sqref="Y121:Y124">
    <cfRule type="cellIs" dxfId="188" priority="40" operator="equal">
      <formula>"NÃO"</formula>
    </cfRule>
    <cfRule type="cellIs" dxfId="187" priority="41" operator="equal">
      <formula>"SIM"</formula>
    </cfRule>
  </conditionalFormatting>
  <conditionalFormatting sqref="Y122:Y124">
    <cfRule type="cellIs" dxfId="186" priority="39" operator="equal">
      <formula>"OPORTUNIDADE"</formula>
    </cfRule>
  </conditionalFormatting>
  <conditionalFormatting sqref="Y122:Y124">
    <cfRule type="cellIs" dxfId="185" priority="37" operator="equal">
      <formula>"NÃO"</formula>
    </cfRule>
    <cfRule type="cellIs" dxfId="184" priority="38" operator="equal">
      <formula>"SIM"</formula>
    </cfRule>
  </conditionalFormatting>
  <conditionalFormatting sqref="Z122">
    <cfRule type="cellIs" dxfId="183" priority="36" operator="equal">
      <formula>"OPORTUNIDADE"</formula>
    </cfRule>
  </conditionalFormatting>
  <conditionalFormatting sqref="Z122">
    <cfRule type="cellIs" dxfId="182" priority="34" operator="equal">
      <formula>"NÃO"</formula>
    </cfRule>
    <cfRule type="cellIs" dxfId="181" priority="35" operator="equal">
      <formula>"SIM"</formula>
    </cfRule>
  </conditionalFormatting>
  <conditionalFormatting sqref="Y122:Y124">
    <cfRule type="cellIs" dxfId="180" priority="33" operator="equal">
      <formula>"OPORTUNIDADE"</formula>
    </cfRule>
  </conditionalFormatting>
  <conditionalFormatting sqref="Y122:Y124">
    <cfRule type="cellIs" dxfId="179" priority="31" operator="equal">
      <formula>"NÃO"</formula>
    </cfRule>
    <cfRule type="cellIs" dxfId="178" priority="32" operator="equal">
      <formula>"SIM"</formula>
    </cfRule>
  </conditionalFormatting>
  <conditionalFormatting sqref="BP110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Y124">
    <cfRule type="cellIs" dxfId="177" priority="29" operator="equal">
      <formula>"OPORTUNIDADE"</formula>
    </cfRule>
  </conditionalFormatting>
  <conditionalFormatting sqref="Y124">
    <cfRule type="cellIs" dxfId="176" priority="27" operator="equal">
      <formula>"NÃO"</formula>
    </cfRule>
    <cfRule type="cellIs" dxfId="175" priority="28" operator="equal">
      <formula>"SIM"</formula>
    </cfRule>
  </conditionalFormatting>
  <conditionalFormatting sqref="Y124">
    <cfRule type="cellIs" dxfId="174" priority="26" operator="equal">
      <formula>"OPORTUNIDADE"</formula>
    </cfRule>
  </conditionalFormatting>
  <conditionalFormatting sqref="Y124">
    <cfRule type="cellIs" dxfId="173" priority="24" operator="equal">
      <formula>"NÃO"</formula>
    </cfRule>
    <cfRule type="cellIs" dxfId="172" priority="25" operator="equal">
      <formula>"SIM"</formula>
    </cfRule>
  </conditionalFormatting>
  <conditionalFormatting sqref="Z114">
    <cfRule type="cellIs" dxfId="171" priority="23" operator="equal">
      <formula>"OPORTUNIDADE"</formula>
    </cfRule>
  </conditionalFormatting>
  <conditionalFormatting sqref="Z114">
    <cfRule type="cellIs" dxfId="170" priority="21" operator="equal">
      <formula>"NÃO"</formula>
    </cfRule>
    <cfRule type="cellIs" dxfId="169" priority="22" operator="equal">
      <formula>"SIM"</formula>
    </cfRule>
  </conditionalFormatting>
  <conditionalFormatting sqref="Y115:Y117">
    <cfRule type="cellIs" dxfId="168" priority="20" operator="equal">
      <formula>"OPORTUNIDADE"</formula>
    </cfRule>
  </conditionalFormatting>
  <conditionalFormatting sqref="Y115:Y117">
    <cfRule type="cellIs" dxfId="167" priority="18" operator="equal">
      <formula>"NÃO"</formula>
    </cfRule>
    <cfRule type="cellIs" dxfId="166" priority="19" operator="equal">
      <formula>"SIM"</formula>
    </cfRule>
  </conditionalFormatting>
  <conditionalFormatting sqref="Z115">
    <cfRule type="cellIs" dxfId="165" priority="17" operator="equal">
      <formula>"OPORTUNIDADE"</formula>
    </cfRule>
  </conditionalFormatting>
  <conditionalFormatting sqref="Z115">
    <cfRule type="cellIs" dxfId="164" priority="15" operator="equal">
      <formula>"NÃO"</formula>
    </cfRule>
    <cfRule type="cellIs" dxfId="163" priority="16" operator="equal">
      <formula>"SIM"</formula>
    </cfRule>
  </conditionalFormatting>
  <conditionalFormatting sqref="Y115:Y117">
    <cfRule type="cellIs" dxfId="162" priority="14" operator="equal">
      <formula>"OPORTUNIDADE"</formula>
    </cfRule>
  </conditionalFormatting>
  <conditionalFormatting sqref="Y115:Y117">
    <cfRule type="cellIs" dxfId="161" priority="12" operator="equal">
      <formula>"NÃO"</formula>
    </cfRule>
    <cfRule type="cellIs" dxfId="160" priority="13" operator="equal">
      <formula>"SIM"</formula>
    </cfRule>
  </conditionalFormatting>
  <conditionalFormatting sqref="Z116">
    <cfRule type="cellIs" dxfId="159" priority="11" operator="equal">
      <formula>"OPORTUNIDADE"</formula>
    </cfRule>
  </conditionalFormatting>
  <conditionalFormatting sqref="Z116">
    <cfRule type="cellIs" dxfId="158" priority="9" operator="equal">
      <formula>"NÃO"</formula>
    </cfRule>
    <cfRule type="cellIs" dxfId="157" priority="10" operator="equal">
      <formula>"SIM"</formula>
    </cfRule>
  </conditionalFormatting>
  <conditionalFormatting sqref="Z117">
    <cfRule type="cellIs" dxfId="156" priority="8" operator="equal">
      <formula>"OPORTUNIDADE"</formula>
    </cfRule>
  </conditionalFormatting>
  <conditionalFormatting sqref="Z117">
    <cfRule type="cellIs" dxfId="155" priority="6" operator="equal">
      <formula>"NÃO"</formula>
    </cfRule>
    <cfRule type="cellIs" dxfId="154" priority="7" operator="equal">
      <formula>"SIM"</formula>
    </cfRule>
  </conditionalFormatting>
  <conditionalFormatting sqref="Y116">
    <cfRule type="cellIs" dxfId="153" priority="5" operator="equal">
      <formula>"OPORTUNIDADE"</formula>
    </cfRule>
  </conditionalFormatting>
  <conditionalFormatting sqref="Y116">
    <cfRule type="cellIs" dxfId="152" priority="3" operator="equal">
      <formula>"NÃO"</formula>
    </cfRule>
    <cfRule type="cellIs" dxfId="151" priority="4" operator="equal">
      <formula>"SIM"</formula>
    </cfRule>
  </conditionalFormatting>
  <conditionalFormatting sqref="BK113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13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1471</v>
      </c>
      <c r="D5" s="307"/>
      <c r="E5" s="307"/>
      <c r="F5" s="307"/>
      <c r="G5" s="307"/>
      <c r="H5" s="307"/>
      <c r="I5" s="307"/>
      <c r="J5" s="308"/>
      <c r="K5" s="309" t="s">
        <v>1472</v>
      </c>
      <c r="L5" s="310"/>
      <c r="M5" s="310"/>
      <c r="N5" s="310"/>
      <c r="O5" s="311" t="s">
        <v>1473</v>
      </c>
      <c r="P5" s="311"/>
      <c r="Q5" s="312"/>
    </row>
    <row r="6" spans="1:17" s="102" customFormat="1" ht="15" customHeight="1">
      <c r="A6" s="96" t="s">
        <v>1474</v>
      </c>
      <c r="B6" s="103" t="s">
        <v>1475</v>
      </c>
      <c r="C6" s="104" t="s">
        <v>1166</v>
      </c>
      <c r="D6" s="105" t="s">
        <v>1167</v>
      </c>
      <c r="E6" s="104" t="s">
        <v>1476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1477</v>
      </c>
      <c r="M6" s="150" t="s">
        <v>30</v>
      </c>
      <c r="N6" s="151" t="s">
        <v>1161</v>
      </c>
      <c r="O6" s="170" t="s">
        <v>1204</v>
      </c>
      <c r="P6" s="170"/>
      <c r="Q6" s="219" t="s">
        <v>1478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2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Contrato</v>
      </c>
      <c r="C114" s="108" t="str">
        <f>IF(FN_MC!S113="","*",FN_MC!S113)</f>
        <v>FERRONORTE</v>
      </c>
      <c r="D114" s="108" t="str">
        <f>IF(FN_MC!T113="","*",FN_MC!T113)</f>
        <v>TGR-TRO</v>
      </c>
      <c r="E114" s="108" t="str">
        <f>IF(FN_MC!D113="","*",FN_MC!D113)</f>
        <v>ELSON (TF-526)</v>
      </c>
      <c r="F114" s="108" t="str">
        <f>IF(FN_MC!H113="","*",FN_MC!H113)</f>
        <v>-</v>
      </c>
      <c r="G114" s="108" t="str">
        <f>IF(FN_MC!M113="","*",FN_MC!M113)</f>
        <v>TBS</v>
      </c>
      <c r="H114" s="166">
        <f>IF(FN_MC!K113="","*",FN_MC!K113)</f>
        <v>662</v>
      </c>
      <c r="I114" s="141">
        <f>IF(FN_MC!O113="","*",FN_MC!O113)</f>
        <v>0.375</v>
      </c>
      <c r="J114" s="141">
        <f>IF(FN_MC!P113="","*",FN_MC!P113)</f>
        <v>0.125</v>
      </c>
      <c r="K114" s="152" t="str">
        <f>IF(FN_MC!AK113="","*",FN_MC!AK113)</f>
        <v>-</v>
      </c>
      <c r="L114" s="152" t="str">
        <f>IF(FN_MC!AM113="","*",FN_MC!AM113)</f>
        <v>TBS</v>
      </c>
      <c r="M114" s="152">
        <f>IF(FN_MC!AP113="","*",FN_MC!AP113)</f>
        <v>662</v>
      </c>
      <c r="N114" s="152" t="str">
        <f>IF(FN_MC!AM113="","*",FN_MC!AM113)</f>
        <v>TBS</v>
      </c>
      <c r="O114" s="198">
        <f>IF(FN_MC!BH113="","*",FN_MC!BH113)</f>
        <v>0</v>
      </c>
      <c r="P114" s="99"/>
      <c r="Q114" s="157" t="str">
        <f>IF($A$2=1,IF(FN_MC!BJ113="","*",FN_MC!BJ113),IF(FN_MC!BK113="","*",FN_MC!BK113))</f>
        <v>TP Elson de folga / Bruno no trecho do Ronaldo</v>
      </c>
    </row>
    <row r="115" spans="1:17" hidden="1">
      <c r="A115" s="106">
        <f>IF(FN_MC!B114="","*",FN_MC!B114)</f>
        <v>45940</v>
      </c>
      <c r="B115" s="107" t="str">
        <f>IF(FN_MC!X114="","*",FN_MC!X114)</f>
        <v>Contrato</v>
      </c>
      <c r="C115" s="108" t="str">
        <f>IF(FN_MC!S114="","*",FN_MC!S114)</f>
        <v>FERRONORTE</v>
      </c>
      <c r="D115" s="108" t="str">
        <f>IF(FN_MC!T114="","*",FN_MC!T114)</f>
        <v>TGR-TRO</v>
      </c>
      <c r="E115" s="108" t="str">
        <f>IF(FN_MC!D114="","*",FN_MC!D114)</f>
        <v>W71</v>
      </c>
      <c r="F115" s="108" t="str">
        <f>IF(FN_MC!H114="","*",FN_MC!H114)</f>
        <v>752RVD</v>
      </c>
      <c r="G115" s="108" t="str">
        <f>IF(FN_MC!M114="","*",FN_MC!M114)</f>
        <v>RVD-TAG</v>
      </c>
      <c r="H115" s="166">
        <f>IF(FN_MC!K114="","*",FN_MC!K114)</f>
        <v>752.38</v>
      </c>
      <c r="I115" s="141">
        <f>IF(FN_MC!O114="","*",FN_MC!O114)</f>
        <v>0.79166666666666663</v>
      </c>
      <c r="J115" s="141">
        <f>IF(FN_MC!P114="","*",FN_MC!P114)</f>
        <v>4.1666666666666664E-2</v>
      </c>
      <c r="K115" s="152" t="str">
        <f>IF(FN_MC!AK114="","*",FN_MC!AK114)</f>
        <v>752RVD</v>
      </c>
      <c r="L115" s="152" t="str">
        <f>IF(FN_MC!AM114="","*",FN_MC!AM114)</f>
        <v>RVD-TAG</v>
      </c>
      <c r="M115" s="152">
        <f>IF(FN_MC!AP114="","*",FN_MC!AP114)</f>
        <v>752.38</v>
      </c>
      <c r="N115" s="152" t="str">
        <f>IF(FN_MC!AM114="","*",FN_MC!AM114)</f>
        <v>RVD-TAG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>
        <f>IF(FN_MC!B115="","*",FN_MC!B115)</f>
        <v>45940</v>
      </c>
      <c r="B116" s="107" t="str">
        <f>IF(FN_MC!X115="","*",FN_MC!X115)</f>
        <v>Oportunidade</v>
      </c>
      <c r="C116" s="108" t="str">
        <f>IF(FN_MC!S115="","*",FN_MC!S115)</f>
        <v>FERRONORTE</v>
      </c>
      <c r="D116" s="108" t="str">
        <f>IF(FN_MC!T115="","*",FN_MC!T115)</f>
        <v>TGR-TRO</v>
      </c>
      <c r="E116" s="108" t="str">
        <f>IF(FN_MC!D115="","*",FN_MC!D115)</f>
        <v>E14</v>
      </c>
      <c r="F116" s="108" t="str">
        <f>IF(FN_MC!H115="","*",FN_MC!H115)</f>
        <v>TSF1</v>
      </c>
      <c r="G116" s="108" t="str">
        <f>IF(FN_MC!M115="","*",FN_MC!M115)</f>
        <v>TIQ-TBS</v>
      </c>
      <c r="H116" s="166">
        <f>IF(FN_MC!K115="","*",FN_MC!K115)</f>
        <v>662</v>
      </c>
      <c r="I116" s="141">
        <f>IF(FN_MC!O115="","*",FN_MC!O115)</f>
        <v>0.875</v>
      </c>
      <c r="J116" s="141">
        <f>IF(FN_MC!P115="","*",FN_MC!P115)</f>
        <v>4.1666666666666664E-2</v>
      </c>
      <c r="K116" s="152" t="str">
        <f>IF(FN_MC!AK115="","*",FN_MC!AK115)</f>
        <v>TSF1</v>
      </c>
      <c r="L116" s="152" t="str">
        <f>IF(FN_MC!AM115="","*",FN_MC!AM115)</f>
        <v>TIQ-TBS</v>
      </c>
      <c r="M116" s="152">
        <f>IF(FN_MC!AP115="","*",FN_MC!AP115)</f>
        <v>662</v>
      </c>
      <c r="N116" s="152" t="str">
        <f>IF(FN_MC!AM115="","*",FN_MC!AM115)</f>
        <v>TIQ-TBS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Oportunidade</v>
      </c>
      <c r="C117" s="108" t="str">
        <f>IF(FN_MC!S116="","*",FN_MC!S116)</f>
        <v>FERRONORTE</v>
      </c>
      <c r="D117" s="108" t="str">
        <f>IF(FN_MC!T116="","*",FN_MC!T116)</f>
        <v>TCS-TGR</v>
      </c>
      <c r="E117" s="108" t="str">
        <f>IF(FN_MC!D116="","*",FN_MC!D116)</f>
        <v>W70</v>
      </c>
      <c r="F117" s="108" t="str">
        <f>IF(FN_MC!H116="","*",FN_MC!H116)</f>
        <v>-</v>
      </c>
      <c r="G117" s="108" t="str">
        <f>IF(FN_MC!M116="","*",FN_MC!M116)</f>
        <v>TVL-TBR</v>
      </c>
      <c r="H117" s="166">
        <f>IF(FN_MC!K116="","*",FN_MC!K116)</f>
        <v>471</v>
      </c>
      <c r="I117" s="141">
        <f>IF(FN_MC!O116="","*",FN_MC!O116)</f>
        <v>0.45833333333333331</v>
      </c>
      <c r="J117" s="141">
        <f>IF(FN_MC!P116="","*",FN_MC!P116)</f>
        <v>5.5555555555555552E-2</v>
      </c>
      <c r="K117" s="152" t="str">
        <f>IF(FN_MC!AK116="","*",FN_MC!AK116)</f>
        <v>-</v>
      </c>
      <c r="L117" s="152" t="str">
        <f>IF(FN_MC!AM116="","*",FN_MC!AM116)</f>
        <v>TVL-TBR</v>
      </c>
      <c r="M117" s="152">
        <f>IF(FN_MC!AP116="","*",FN_MC!AP116)</f>
        <v>471</v>
      </c>
      <c r="N117" s="152" t="str">
        <f>IF(FN_MC!AM116="","*",FN_MC!AM116)</f>
        <v>TVL-TBR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TCS-TGR</v>
      </c>
      <c r="E118" s="108" t="str">
        <f>IF(FN_MC!D117="","*",FN_MC!D117)</f>
        <v>W70</v>
      </c>
      <c r="F118" s="108" t="str">
        <f>IF(FN_MC!H117="","*",FN_MC!H117)</f>
        <v>TOM2</v>
      </c>
      <c r="G118" s="108" t="str">
        <f>IF(FN_MC!M117="","*",FN_MC!M117)</f>
        <v>TPC-TVL</v>
      </c>
      <c r="H118" s="166">
        <f>IF(FN_MC!K117="","*",FN_MC!K117)</f>
        <v>450</v>
      </c>
      <c r="I118" s="141">
        <f>IF(FN_MC!O117="","*",FN_MC!O117)</f>
        <v>0.375</v>
      </c>
      <c r="J118" s="141">
        <f>IF(FN_MC!P117="","*",FN_MC!P117)</f>
        <v>2.7777777777777776E-2</v>
      </c>
      <c r="K118" s="152" t="str">
        <f>IF(FN_MC!AK117="","*",FN_MC!AK117)</f>
        <v>TOM2</v>
      </c>
      <c r="L118" s="152" t="str">
        <f>IF(FN_MC!AM117="","*",FN_MC!AM117)</f>
        <v>TPC-TVL</v>
      </c>
      <c r="M118" s="152">
        <f>IF(FN_MC!AP117="","*",FN_MC!AP117)</f>
        <v>450</v>
      </c>
      <c r="N118" s="152" t="str">
        <f>IF(FN_MC!AM117="","*",FN_MC!AM117)</f>
        <v>TPC-TVL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BRUNO (TF-525)</v>
      </c>
      <c r="F119" s="108" t="str">
        <f>IF(FN_MC!H118="","*",FN_MC!H118)</f>
        <v>-</v>
      </c>
      <c r="G119" s="108" t="str">
        <f>IF(FN_MC!M118="","*",FN_MC!M118)</f>
        <v>TOM-1</v>
      </c>
      <c r="H119" s="166">
        <f>IF(FN_MC!K118="","*",FN_MC!K118)</f>
        <v>406.1</v>
      </c>
      <c r="I119" s="141">
        <f>IF(FN_MC!O118="","*",FN_MC!O118)</f>
        <v>0.375</v>
      </c>
      <c r="J119" s="141">
        <f>IF(FN_MC!P118="","*",FN_MC!P118)</f>
        <v>6.25E-2</v>
      </c>
      <c r="K119" s="152" t="str">
        <f>IF(FN_MC!AK118="","*",FN_MC!AK118)</f>
        <v>-</v>
      </c>
      <c r="L119" s="152" t="str">
        <f>IF(FN_MC!AM118="","*",FN_MC!AM118)</f>
        <v>TOM-1</v>
      </c>
      <c r="M119" s="152">
        <f>IF(FN_MC!AP118="","*",FN_MC!AP118)</f>
        <v>406.1</v>
      </c>
      <c r="N119" s="152" t="str">
        <f>IF(FN_MC!AM118="","*",FN_MC!AM118)</f>
        <v>TOM-1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Contrato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W48</v>
      </c>
      <c r="F120" s="108" t="str">
        <f>IF(FN_MC!H119="","*",FN_MC!H119)</f>
        <v>TOM2</v>
      </c>
      <c r="G120" s="108" t="str">
        <f>IF(FN_MC!M119="","*",FN_MC!M119)</f>
        <v>TOM-TMT</v>
      </c>
      <c r="H120" s="166">
        <f>IF(FN_MC!K119="","*",FN_MC!K119)</f>
        <v>404.08</v>
      </c>
      <c r="I120" s="141">
        <f>IF(FN_MC!O119="","*",FN_MC!O119)</f>
        <v>0.375</v>
      </c>
      <c r="J120" s="141">
        <f>IF(FN_MC!P119="","*",FN_MC!P119)</f>
        <v>0.16666666666666666</v>
      </c>
      <c r="K120" s="152" t="str">
        <f>IF(FN_MC!AK119="","*",FN_MC!AK119)</f>
        <v>TOM2</v>
      </c>
      <c r="L120" s="152" t="str">
        <f>IF(FN_MC!AM119="","*",FN_MC!AM119)</f>
        <v>TOM-TMT</v>
      </c>
      <c r="M120" s="152">
        <f>IF(FN_MC!AP119="","*",FN_MC!AP119)</f>
        <v>404.08</v>
      </c>
      <c r="N120" s="152" t="str">
        <f>IF(FN_MC!AM119="","*",FN_MC!AM119)</f>
        <v>TOM-TMT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TMI-TCS</v>
      </c>
      <c r="E121" s="108" t="str">
        <f>IF(FN_MC!D120="","*",FN_MC!D120)</f>
        <v>W50</v>
      </c>
      <c r="F121" s="108" t="str">
        <f>IF(FN_MC!H120="","*",FN_MC!H120)</f>
        <v>TCS1</v>
      </c>
      <c r="G121" s="108" t="str">
        <f>IF(FN_MC!M120="","*",FN_MC!M120)</f>
        <v>TCE-TID</v>
      </c>
      <c r="H121" s="166">
        <f>IF(FN_MC!K120="","*",FN_MC!K120)</f>
        <v>183</v>
      </c>
      <c r="I121" s="141">
        <f>IF(FN_MC!O120="","*",FN_MC!O120)</f>
        <v>0.375</v>
      </c>
      <c r="J121" s="141">
        <f>IF(FN_MC!P120="","*",FN_MC!P120)</f>
        <v>8.3333333333333329E-2</v>
      </c>
      <c r="K121" s="152" t="str">
        <f>IF(FN_MC!AK120="","*",FN_MC!AK120)</f>
        <v>TCS1</v>
      </c>
      <c r="L121" s="152" t="str">
        <f>IF(FN_MC!AM120="","*",FN_MC!AM120)</f>
        <v>TCE-TID</v>
      </c>
      <c r="M121" s="152">
        <f>IF(FN_MC!AP120="","*",FN_MC!AP120)</f>
        <v>183</v>
      </c>
      <c r="N121" s="152" t="str">
        <f>IF(FN_MC!AM120="","*",FN_MC!AM120)</f>
        <v>TCE-TID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TMI-TCS</v>
      </c>
      <c r="E122" s="108" t="str">
        <f>IF(FN_MC!D121="","*",FN_MC!D121)</f>
        <v>MARCOS (TF-520)</v>
      </c>
      <c r="F122" s="108" t="str">
        <f>IF(FN_MC!H121="","*",FN_MC!H121)</f>
        <v>-</v>
      </c>
      <c r="G122" s="108" t="str">
        <f>IF(FN_MC!M121="","*",FN_MC!M121)</f>
        <v>TSJ-TMO</v>
      </c>
      <c r="H122" s="166">
        <f>IF(FN_MC!K121="","*",FN_MC!K121)</f>
        <v>134.5</v>
      </c>
      <c r="I122" s="141">
        <f>IF(FN_MC!O121="","*",FN_MC!O121)</f>
        <v>0.375</v>
      </c>
      <c r="J122" s="141">
        <f>IF(FN_MC!P121="","*",FN_MC!P121)</f>
        <v>0.125</v>
      </c>
      <c r="K122" s="152" t="str">
        <f>IF(FN_MC!AK121="","*",FN_MC!AK121)</f>
        <v>-</v>
      </c>
      <c r="L122" s="152" t="str">
        <f>IF(FN_MC!AM121="","*",FN_MC!AM121)</f>
        <v>TSJ-TMO</v>
      </c>
      <c r="M122" s="152">
        <f>IF(FN_MC!AP121="","*",FN_MC!AP121)</f>
        <v>134.5</v>
      </c>
      <c r="N122" s="152" t="str">
        <f>IF(FN_MC!AM121="","*",FN_MC!AM121)</f>
        <v>TSJ-TMO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MALHA CENTRAL</v>
      </c>
      <c r="D123" s="108" t="str">
        <f>IF(FN_MC!T122="","*",FN_MC!T122)</f>
        <v>RAMAL</v>
      </c>
      <c r="E123" s="108" t="str">
        <f>IF(FN_MC!D122="","*",FN_MC!D122)</f>
        <v>A87</v>
      </c>
      <c r="F123" s="108" t="str">
        <f>IF(FN_MC!H122="","*",FN_MC!H122)</f>
        <v>ZTEZVT</v>
      </c>
      <c r="G123" s="108" t="str">
        <f>IF(FN_MC!M122="","*",FN_MC!M122)</f>
        <v>ZTE-ZVT</v>
      </c>
      <c r="H123" s="166">
        <f>IF(FN_MC!K122="","*",FN_MC!K122)</f>
        <v>235</v>
      </c>
      <c r="I123" s="141">
        <f>IF(FN_MC!O122="","*",FN_MC!O122)</f>
        <v>0.35416666666666669</v>
      </c>
      <c r="J123" s="141">
        <f>IF(FN_MC!P122="","*",FN_MC!P122)</f>
        <v>0.125</v>
      </c>
      <c r="K123" s="152" t="str">
        <f>IF(FN_MC!AK122="","*",FN_MC!AK122)</f>
        <v>ZTEZVT</v>
      </c>
      <c r="L123" s="152" t="str">
        <f>IF(FN_MC!AM122="","*",FN_MC!AM122)</f>
        <v>ZTE-ZVT</v>
      </c>
      <c r="M123" s="152">
        <f>IF(FN_MC!AP122="","*",FN_MC!AP122)</f>
        <v>235</v>
      </c>
      <c r="N123" s="152" t="str">
        <f>IF(FN_MC!AM122="","*",FN_MC!AM122)</f>
        <v>ZTE-ZVT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Oportunidade</v>
      </c>
      <c r="C124" s="108" t="str">
        <f>IF(FN_MC!S123="","*",FN_MC!S123)</f>
        <v>MALHA CENTRAL</v>
      </c>
      <c r="D124" s="108" t="str">
        <f>IF(FN_MC!T123="","*",FN_MC!T123)</f>
        <v>RAMAL</v>
      </c>
      <c r="E124" s="108" t="str">
        <f>IF(FN_MC!D123="","*",FN_MC!D123)</f>
        <v>V42</v>
      </c>
      <c r="F124" s="108" t="str">
        <f>IF(FN_MC!H123="","*",FN_MC!H123)</f>
        <v>ZGT1</v>
      </c>
      <c r="G124" s="108" t="str">
        <f>IF(FN_MC!M123="","*",FN_MC!M123)</f>
        <v>ZGT-ZXE</v>
      </c>
      <c r="H124" s="166">
        <f>IF(FN_MC!K123="","*",FN_MC!K123)</f>
        <v>300</v>
      </c>
      <c r="I124" s="141">
        <f>IF(FN_MC!O123="","*",FN_MC!O123)</f>
        <v>0.27083333333333331</v>
      </c>
      <c r="J124" s="141">
        <f>IF(FN_MC!P123="","*",FN_MC!P123)</f>
        <v>8.3333333333333329E-2</v>
      </c>
      <c r="K124" s="152" t="str">
        <f>IF(FN_MC!AK123="","*",FN_MC!AK123)</f>
        <v>ZGT1</v>
      </c>
      <c r="L124" s="152" t="str">
        <f>IF(FN_MC!AM123="","*",FN_MC!AM123)</f>
        <v>ZGT-ZXE</v>
      </c>
      <c r="M124" s="152">
        <f>IF(FN_MC!AP123="","*",FN_MC!AP123)</f>
        <v>300</v>
      </c>
      <c r="N124" s="152" t="str">
        <f>IF(FN_MC!AM123="","*",FN_MC!AM123)</f>
        <v>ZGT-ZXE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>
        <f>IF(FN_MC!B124="","*",FN_MC!B124)</f>
        <v>45940</v>
      </c>
      <c r="B125" s="107" t="str">
        <f>IF(FN_MC!X124="","*",FN_MC!X124)</f>
        <v>Oportunidade</v>
      </c>
      <c r="C125" s="108" t="str">
        <f>IF(FN_MC!S124="","*",FN_MC!S124)</f>
        <v>MALHA CENTRAL</v>
      </c>
      <c r="D125" s="108" t="str">
        <f>IF(FN_MC!T124="","*",FN_MC!T124)</f>
        <v>PRV-POV</v>
      </c>
      <c r="E125" s="108" t="str">
        <f>IF(FN_MC!D124="","*",FN_MC!D124)</f>
        <v>A52</v>
      </c>
      <c r="F125" s="108" t="str">
        <f>IF(FN_MC!H124="","*",FN_MC!H124)</f>
        <v>PAM</v>
      </c>
      <c r="G125" s="108" t="str">
        <f>IF(FN_MC!M124="","*",FN_MC!M124)</f>
        <v>POA-PAM</v>
      </c>
      <c r="H125" s="166">
        <f>IF(FN_MC!K124="","*",FN_MC!K124)</f>
        <v>1867</v>
      </c>
      <c r="I125" s="141">
        <f>IF(FN_MC!O124="","*",FN_MC!O124)</f>
        <v>0.375</v>
      </c>
      <c r="J125" s="141">
        <f>IF(FN_MC!P124="","*",FN_MC!P124)</f>
        <v>4.1666666666666664E-2</v>
      </c>
      <c r="K125" s="152" t="str">
        <f>IF(FN_MC!AK124="","*",FN_MC!AK124)</f>
        <v>PAM</v>
      </c>
      <c r="L125" s="152" t="str">
        <f>IF(FN_MC!AM124="","*",FN_MC!AM124)</f>
        <v>POA-PAM</v>
      </c>
      <c r="M125" s="152">
        <f>IF(FN_MC!AP124="","*",FN_MC!AP124)</f>
        <v>1867</v>
      </c>
      <c r="N125" s="152" t="str">
        <f>IF(FN_MC!AM124="","*",FN_MC!AM124)</f>
        <v>POA-PAM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1478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1479</v>
      </c>
      <c r="W1" s="318"/>
      <c r="X1" s="318"/>
      <c r="Y1" s="113"/>
    </row>
    <row r="2" spans="1:25" s="109" customFormat="1" ht="11.25" customHeight="1">
      <c r="A2" s="114" t="s">
        <v>1480</v>
      </c>
      <c r="B2" s="114" t="s">
        <v>1475</v>
      </c>
      <c r="C2" s="114" t="s">
        <v>7</v>
      </c>
      <c r="D2" s="115" t="s">
        <v>1166</v>
      </c>
      <c r="E2" s="115" t="s">
        <v>1167</v>
      </c>
      <c r="F2" s="115" t="s">
        <v>1474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1481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Contrato</v>
      </c>
      <c r="C110" s="118" t="str">
        <f>IF(FN_MC!Z113="","*",FN_MC!Z113)</f>
        <v>P0</v>
      </c>
      <c r="D110" s="119" t="str">
        <f>IF(FN_MC!S113="","*",FN_MC!S113)</f>
        <v>FERRONORTE</v>
      </c>
      <c r="E110" s="119" t="str">
        <f>IF(FN_MC!T113="","*",FN_MC!T113)</f>
        <v>TGR-TRO</v>
      </c>
      <c r="F110" s="119" t="str">
        <f>IF(FN_MC!B113="","*",FN_MC!B113)</f>
        <v>*</v>
      </c>
      <c r="G110" s="119" t="str">
        <f>IF(FN_MC!D113="","*",FN_MC!D113)</f>
        <v>ELSON (TF-526)</v>
      </c>
      <c r="H110" s="119" t="str">
        <f>IF(FN_MC!F113="","*",FN_MC!F113)</f>
        <v>PDM - SOLDA</v>
      </c>
      <c r="I110" s="119" t="str">
        <f>IF(FN_MC!H113="","*",FN_MC!H113)</f>
        <v>-</v>
      </c>
      <c r="J110" s="119" t="str">
        <f>IF(FN_MC!I113="","*",FN_MC!I113)</f>
        <v>*</v>
      </c>
      <c r="K110" s="119" t="str">
        <f>IF(FN_MC!M113="","*",FN_MC!M113)</f>
        <v>TBS</v>
      </c>
      <c r="L110" s="119" t="str">
        <f>IF(FN_MC!N113="","*",FN_MC!N113)</f>
        <v>TBS1</v>
      </c>
      <c r="M110" s="120">
        <f>IF(FN_MC!J113="","*",FN_MC!J113)</f>
        <v>98</v>
      </c>
      <c r="N110" s="120">
        <f>IF(FN_MC!K113="","*",FN_MC!K113)</f>
        <v>662</v>
      </c>
      <c r="O110" s="120" t="str">
        <f>IF(FN_MC!L113="","*",FN_MC!L113)</f>
        <v>-</v>
      </c>
      <c r="P110" s="120"/>
      <c r="Q110" s="137">
        <f>IF(FN_MC!O113="","*",FN_MC!O113)</f>
        <v>0.375</v>
      </c>
      <c r="R110" s="137">
        <f>IF(FN_MC!P113="","*",FN_MC!P113)</f>
        <v>0.125</v>
      </c>
      <c r="S110" s="119" t="str">
        <f>IF(FN_MC!Q113="","*",CONCATENATE(FN_MC!Q113," ",FN_MC!R113))</f>
        <v>2 Nº DE SOLDA</v>
      </c>
      <c r="T110" s="119" t="str">
        <f>IF(FN_MC!V113="","*",FN_MC!V113)</f>
        <v>Elson</v>
      </c>
      <c r="U110" s="119" t="str">
        <f>IF(FN_MC!W113="","*",FN_MC!W113)</f>
        <v xml:space="preserve">Solda depende de temperatura </v>
      </c>
      <c r="V110" s="121">
        <f ca="1">_xlfn.XLOOKUP(G110&amp;$V$2,BS_CONTROLE[CHAVE],BS_CONTROLE[Quantidade_11],"-")</f>
        <v>0</v>
      </c>
      <c r="W110" s="121">
        <f ca="1">_xlfn.XLOOKUP(G110&amp;$W$2,BS_CONTROLE[CHAVE],BS_CONTROLE[Quantidade_11],"-")</f>
        <v>0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Contrato</v>
      </c>
      <c r="C111" s="118" t="str">
        <f>IF(FN_MC!Z114="","*",FN_MC!Z114)</f>
        <v>P0</v>
      </c>
      <c r="D111" s="119" t="str">
        <f>IF(FN_MC!S114="","*",FN_MC!S114)</f>
        <v>FERRONORTE</v>
      </c>
      <c r="E111" s="119" t="str">
        <f>IF(FN_MC!T114="","*",FN_MC!T114)</f>
        <v>TGR-TRO</v>
      </c>
      <c r="F111" s="119">
        <f>IF(FN_MC!B114="","*",FN_MC!B114)</f>
        <v>45940</v>
      </c>
      <c r="G111" s="119" t="str">
        <f>IF(FN_MC!D114="","*",FN_MC!D114)</f>
        <v>W71</v>
      </c>
      <c r="H111" s="119" t="str">
        <f>IF(FN_MC!F114="","*",FN_MC!F114)</f>
        <v>DESLOCAMENTO</v>
      </c>
      <c r="I111" s="119" t="str">
        <f>IF(FN_MC!H114="","*",FN_MC!H114)</f>
        <v>752RVD</v>
      </c>
      <c r="J111" s="119" t="str">
        <f>IF(FN_MC!I114="","*",FN_MC!I114)</f>
        <v>TGR2</v>
      </c>
      <c r="K111" s="119" t="str">
        <f>IF(FN_MC!M114="","*",FN_MC!M114)</f>
        <v>RVD-TAG</v>
      </c>
      <c r="L111" s="119" t="str">
        <f>IF(FN_MC!N114="","*",FN_MC!N114)</f>
        <v>RVDTAG</v>
      </c>
      <c r="M111" s="120">
        <f>IF(FN_MC!J114="","*",FN_MC!J114)</f>
        <v>98</v>
      </c>
      <c r="N111" s="120">
        <f>IF(FN_MC!K114="","*",FN_MC!K114)</f>
        <v>752.38</v>
      </c>
      <c r="O111" s="120" t="str">
        <f>IF(FN_MC!L114="","*",FN_MC!L114)</f>
        <v>-</v>
      </c>
      <c r="P111" s="120"/>
      <c r="Q111" s="137">
        <f>IF(FN_MC!O114="","*",FN_MC!O114)</f>
        <v>0.79166666666666663</v>
      </c>
      <c r="R111" s="137">
        <f>IF(FN_MC!P114="","*",FN_MC!P114)</f>
        <v>4.1666666666666664E-2</v>
      </c>
      <c r="S111" s="119" t="str">
        <f>IF(FN_MC!Q114="","*",CONCATENATE(FN_MC!Q114," ",FN_MC!R114))</f>
        <v>1 BINÁRIO</v>
      </c>
      <c r="T111" s="119" t="str">
        <f>IF(FN_MC!V114="","*",FN_MC!V114)</f>
        <v xml:space="preserve">Marcelo </v>
      </c>
      <c r="U111" s="119" t="str">
        <f>IF(FN_MC!W114="","*",FN_MC!W114)</f>
        <v xml:space="preserve">Deslocamento </v>
      </c>
      <c r="V111" s="121">
        <f ca="1">_xlfn.XLOOKUP(G111&amp;$V$2,BS_CONTROLE[CHAVE],BS_CONTROLE[Quantidade_11],"-")</f>
        <v>1</v>
      </c>
      <c r="W111" s="121">
        <f ca="1">_xlfn.XLOOKUP(G111&amp;$W$2,BS_CONTROLE[CHAVE],BS_CONTROLE[Quantidade_11],"-")</f>
        <v>1</v>
      </c>
      <c r="X111" s="121">
        <f ca="1">_xlfn.XLOOKUP(G111&amp;$X$2,BS_CONTROLE[CHAVE],BS_CONTROLE[Quantidade_11],"-")</f>
        <v>0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Oportunidade</v>
      </c>
      <c r="C112" s="118" t="str">
        <f>IF(FN_MC!Z115="","*",FN_MC!Z115)</f>
        <v>P1</v>
      </c>
      <c r="D112" s="119" t="str">
        <f>IF(FN_MC!S115="","*",FN_MC!S115)</f>
        <v>FERRONORTE</v>
      </c>
      <c r="E112" s="119" t="str">
        <f>IF(FN_MC!T115="","*",FN_MC!T115)</f>
        <v>TGR-TRO</v>
      </c>
      <c r="F112" s="119">
        <f>IF(FN_MC!B115="","*",FN_MC!B115)</f>
        <v>45940</v>
      </c>
      <c r="G112" s="119" t="str">
        <f>IF(FN_MC!D115="","*",FN_MC!D115)</f>
        <v>E14</v>
      </c>
      <c r="H112" s="119" t="str">
        <f>IF(FN_MC!F115="","*",FN_MC!F115)</f>
        <v>MECANIZAÇÃO - ESMERILHADORA</v>
      </c>
      <c r="I112" s="119" t="str">
        <f>IF(FN_MC!H115="","*",FN_MC!H115)</f>
        <v>TSF1</v>
      </c>
      <c r="J112" s="119" t="str">
        <f>IF(FN_MC!I115="","*",FN_MC!I115)</f>
        <v>TSF1</v>
      </c>
      <c r="K112" s="119" t="str">
        <f>IF(FN_MC!M115="","*",FN_MC!M115)</f>
        <v>TIQ-TBS</v>
      </c>
      <c r="L112" s="119" t="str">
        <f>IF(FN_MC!N115="","*",FN_MC!N115)</f>
        <v>TIQTBS</v>
      </c>
      <c r="M112" s="120">
        <f>IF(FN_MC!J115="","*",FN_MC!J115)</f>
        <v>98</v>
      </c>
      <c r="N112" s="120">
        <f>IF(FN_MC!K115="","*",FN_MC!K115)</f>
        <v>662</v>
      </c>
      <c r="O112" s="120">
        <f>IF(FN_MC!L115="","*",FN_MC!L115)</f>
        <v>616</v>
      </c>
      <c r="P112" s="120"/>
      <c r="Q112" s="137">
        <f>IF(FN_MC!O115="","*",FN_MC!O115)</f>
        <v>0.875</v>
      </c>
      <c r="R112" s="137">
        <f>IF(FN_MC!P115="","*",FN_MC!P115)</f>
        <v>4.1666666666666664E-2</v>
      </c>
      <c r="S112" s="119" t="str">
        <f>IF(FN_MC!Q115="","*",CONCATENATE(FN_MC!Q115," ",FN_MC!R115))</f>
        <v>50000 M</v>
      </c>
      <c r="T112" s="119" t="str">
        <f>IF(FN_MC!V115="","*",FN_MC!V115)</f>
        <v xml:space="preserve">Fernanda </v>
      </c>
      <c r="U112" s="119" t="str">
        <f>IF(FN_MC!W115="","*",FN_MC!W115)</f>
        <v>Deslocamento de TSF para TIQ, após segue a 16km/h de TIQ a TBS após segue a TSF 30km/h</v>
      </c>
      <c r="V112" s="121">
        <f ca="1">_xlfn.XLOOKUP(G112&amp;$V$2,BS_CONTROLE[CHAVE],BS_CONTROLE[Quantidade_11],"-")</f>
        <v>0</v>
      </c>
      <c r="W112" s="121">
        <f ca="1">_xlfn.XLOOKUP(G112&amp;$W$2,BS_CONTROLE[CHAVE],BS_CONTROLE[Quantidade_11],"-")</f>
        <v>0</v>
      </c>
      <c r="X112" s="121">
        <f ca="1">_xlfn.XLOOKUP(G112&amp;$X$2,BS_CONTROLE[CHAVE],BS_CONTROLE[Quantidade_11],"-")</f>
        <v>28220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Oportunidade</v>
      </c>
      <c r="C113" s="118" t="str">
        <f>IF(FN_MC!Z116="","*",FN_MC!Z116)</f>
        <v>P2</v>
      </c>
      <c r="D113" s="119" t="str">
        <f>IF(FN_MC!S116="","*",FN_MC!S116)</f>
        <v>FERRONORTE</v>
      </c>
      <c r="E113" s="119" t="str">
        <f>IF(FN_MC!T116="","*",FN_MC!T116)</f>
        <v>TCS-TGR</v>
      </c>
      <c r="F113" s="119">
        <f>IF(FN_MC!B116="","*",FN_MC!B116)</f>
        <v>45940</v>
      </c>
      <c r="G113" s="119" t="str">
        <f>IF(FN_MC!D116="","*",FN_MC!D116)</f>
        <v>W70</v>
      </c>
      <c r="H113" s="119" t="str">
        <f>IF(FN_MC!F116="","*",FN_MC!F116)</f>
        <v>PDM - DESCARGA - DORMENTE</v>
      </c>
      <c r="I113" s="119" t="str">
        <f>IF(FN_MC!H116="","*",FN_MC!H116)</f>
        <v>-</v>
      </c>
      <c r="J113" s="119" t="str">
        <f>IF(FN_MC!I116="","*",FN_MC!I116)</f>
        <v>TOM2</v>
      </c>
      <c r="K113" s="119" t="str">
        <f>IF(FN_MC!M116="","*",FN_MC!M116)</f>
        <v>TVL-TBR</v>
      </c>
      <c r="L113" s="119" t="str">
        <f>IF(FN_MC!N116="","*",FN_MC!N116)</f>
        <v>464TBR / TVL464</v>
      </c>
      <c r="M113" s="120">
        <f>IF(FN_MC!J116="","*",FN_MC!J116)</f>
        <v>74</v>
      </c>
      <c r="N113" s="120">
        <f>IF(FN_MC!K116="","*",FN_MC!K116)</f>
        <v>471</v>
      </c>
      <c r="O113" s="120">
        <f>IF(FN_MC!L116="","*",FN_MC!L116)</f>
        <v>459</v>
      </c>
      <c r="P113" s="120"/>
      <c r="Q113" s="137">
        <f>IF(FN_MC!O116="","*",FN_MC!O116)</f>
        <v>0.45833333333333331</v>
      </c>
      <c r="R113" s="137">
        <f>IF(FN_MC!P116="","*",FN_MC!P116)</f>
        <v>5.5555555555555552E-2</v>
      </c>
      <c r="S113" s="119" t="str">
        <f>IF(FN_MC!Q116="","*",CONCATENATE(FN_MC!Q116," ",FN_MC!R116))</f>
        <v>233 Nº DE DORMENTES</v>
      </c>
      <c r="T113" s="119" t="str">
        <f>IF(FN_MC!V116="","*",FN_MC!V116)</f>
        <v>RONALDO</v>
      </c>
      <c r="U113" s="119" t="str">
        <f>IF(FN_MC!W116="","*",FN_MC!W116)</f>
        <v>Descarga de dormentes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 t="str">
        <f ca="1">_xlfn.XLOOKUP(G113&amp;$X$2,BS_CONTROLE[CHAVE],BS_CONTROLE[Quantidade_11],"-")</f>
        <v>-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TCS-TGR</v>
      </c>
      <c r="F114" s="119">
        <f>IF(FN_MC!B117="","*",FN_MC!B117)</f>
        <v>45940</v>
      </c>
      <c r="G114" s="119" t="str">
        <f>IF(FN_MC!D117="","*",FN_MC!D117)</f>
        <v>W70</v>
      </c>
      <c r="H114" s="119" t="str">
        <f>IF(FN_MC!F117="","*",FN_MC!F117)</f>
        <v>PDM - DESCARGA - DORMENTE</v>
      </c>
      <c r="I114" s="119" t="str">
        <f>IF(FN_MC!H117="","*",FN_MC!H117)</f>
        <v>TOM2</v>
      </c>
      <c r="J114" s="119" t="str">
        <f>IF(FN_MC!I117="","*",FN_MC!I117)</f>
        <v>-</v>
      </c>
      <c r="K114" s="119" t="str">
        <f>IF(FN_MC!M117="","*",FN_MC!M117)</f>
        <v>TPC-TVL</v>
      </c>
      <c r="L114" s="119" t="str">
        <f>IF(FN_MC!N117="","*",FN_MC!N117)</f>
        <v xml:space="preserve"> 440TVL</v>
      </c>
      <c r="M114" s="120">
        <f>IF(FN_MC!J117="","*",FN_MC!J117)</f>
        <v>74</v>
      </c>
      <c r="N114" s="120">
        <f>IF(FN_MC!K117="","*",FN_MC!K117)</f>
        <v>450</v>
      </c>
      <c r="O114" s="120">
        <f>IF(FN_MC!L117="","*",FN_MC!L117)</f>
        <v>440</v>
      </c>
      <c r="P114" s="120"/>
      <c r="Q114" s="137">
        <f>IF(FN_MC!O117="","*",FN_MC!O117)</f>
        <v>0.375</v>
      </c>
      <c r="R114" s="137">
        <f>IF(FN_MC!P117="","*",FN_MC!P117)</f>
        <v>2.7777777777777776E-2</v>
      </c>
      <c r="S114" s="119" t="str">
        <f>IF(FN_MC!Q117="","*",CONCATENATE(FN_MC!Q117," ",FN_MC!R117))</f>
        <v>167 Nº DE DORMENTES</v>
      </c>
      <c r="T114" s="119" t="str">
        <f>IF(FN_MC!V117="","*",FN_MC!V117)</f>
        <v>RONALDO</v>
      </c>
      <c r="U114" s="119" t="str">
        <f>IF(FN_MC!W117="","*",FN_MC!W117)</f>
        <v xml:space="preserve">Descarga de dormentes </v>
      </c>
      <c r="V114" s="121">
        <f ca="1">_xlfn.XLOOKUP(G114&amp;$V$2,BS_CONTROLE[CHAVE],BS_CONTROLE[Quantidade_11],"-")</f>
        <v>1</v>
      </c>
      <c r="W114" s="121">
        <f ca="1">_xlfn.XLOOKUP(G114&amp;$W$2,BS_CONTROLE[CHAVE],BS_CONTROLE[Quantidade_11],"-")</f>
        <v>1</v>
      </c>
      <c r="X114" s="121" t="str">
        <f ca="1">_xlfn.XLOOKUP(G114&amp;$X$2,BS_CONTROLE[CHAVE],BS_CONTROLE[Quantidade_11],"-")</f>
        <v>-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P3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BRUNO (TF-525)</v>
      </c>
      <c r="H115" s="119" t="str">
        <f>IF(FN_MC!F118="","*",FN_MC!F118)</f>
        <v>PDM - SOLDA</v>
      </c>
      <c r="I115" s="119" t="str">
        <f>IF(FN_MC!H118="","*",FN_MC!H118)</f>
        <v>-</v>
      </c>
      <c r="J115" s="119" t="str">
        <f>IF(FN_MC!I118="","*",FN_MC!I118)</f>
        <v>-</v>
      </c>
      <c r="K115" s="119" t="str">
        <f>IF(FN_MC!M118="","*",FN_MC!M118)</f>
        <v>TOM-1</v>
      </c>
      <c r="L115" s="119" t="str">
        <f>IF(FN_MC!N118="","*",FN_MC!N118)</f>
        <v>TOM1</v>
      </c>
      <c r="M115" s="120">
        <f>IF(FN_MC!J118="","*",FN_MC!J118)</f>
        <v>74</v>
      </c>
      <c r="N115" s="120">
        <f>IF(FN_MC!K118="","*",FN_MC!K118)</f>
        <v>406.1</v>
      </c>
      <c r="O115" s="120" t="str">
        <f>IF(FN_MC!L118="","*",FN_MC!L118)</f>
        <v>-</v>
      </c>
      <c r="P115" s="120"/>
      <c r="Q115" s="137">
        <f>IF(FN_MC!O118="","*",FN_MC!O118)</f>
        <v>0.375</v>
      </c>
      <c r="R115" s="137">
        <f>IF(FN_MC!P118="","*",FN_MC!P118)</f>
        <v>6.25E-2</v>
      </c>
      <c r="S115" s="119" t="str">
        <f>IF(FN_MC!Q118="","*",CONCATENATE(FN_MC!Q118," ",FN_MC!R118))</f>
        <v>1 Nº DE SOLDA</v>
      </c>
      <c r="T115" s="119" t="str">
        <f>IF(FN_MC!V118="","*",FN_MC!V118)</f>
        <v xml:space="preserve">Bruno </v>
      </c>
      <c r="U115" s="119" t="str">
        <f>IF(FN_MC!W118="","*",FN_MC!W118)</f>
        <v xml:space="preserve">Solda depende de temperatura </v>
      </c>
      <c r="V115" s="121">
        <f ca="1">_xlfn.XLOOKUP(G115&amp;$V$2,BS_CONTROLE[CHAVE],BS_CONTROLE[Quantidade_11],"-")</f>
        <v>2</v>
      </c>
      <c r="W115" s="121">
        <f ca="1">_xlfn.XLOOKUP(G115&amp;$W$2,BS_CONTROLE[CHAVE],BS_CONTROLE[Quantidade_11],"-")</f>
        <v>2</v>
      </c>
      <c r="X115" s="121">
        <f ca="1">_xlfn.XLOOKUP(G115&amp;$X$2,BS_CONTROLE[CHAVE],BS_CONTROLE[Quantidade_11],"-")</f>
        <v>0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Contrato</v>
      </c>
      <c r="C116" s="118" t="str">
        <f>IF(FN_MC!Z119="","*",FN_MC!Z119)</f>
        <v>P0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W48</v>
      </c>
      <c r="H116" s="119" t="str">
        <f>IF(FN_MC!F119="","*",FN_MC!F119)</f>
        <v>MECANIZAÇÃO - DOL</v>
      </c>
      <c r="I116" s="119" t="str">
        <f>IF(FN_MC!H119="","*",FN_MC!H119)</f>
        <v>TOM2</v>
      </c>
      <c r="J116" s="119" t="str">
        <f>IF(FN_MC!I119="","*",FN_MC!I119)</f>
        <v>TOM2</v>
      </c>
      <c r="K116" s="119" t="str">
        <f>IF(FN_MC!M119="","*",FN_MC!M119)</f>
        <v>TOM-TMT</v>
      </c>
      <c r="L116" s="119" t="str">
        <f>IF(FN_MC!N119="","*",FN_MC!N119)</f>
        <v>TMTTOM</v>
      </c>
      <c r="M116" s="120">
        <f>IF(FN_MC!J119="","*",FN_MC!J119)</f>
        <v>74</v>
      </c>
      <c r="N116" s="120">
        <f>IF(FN_MC!K119="","*",FN_MC!K119)</f>
        <v>404.08</v>
      </c>
      <c r="O116" s="120">
        <f>IF(FN_MC!L119="","*",FN_MC!L119)</f>
        <v>400.78</v>
      </c>
      <c r="P116" s="120"/>
      <c r="Q116" s="137">
        <f>IF(FN_MC!O119="","*",FN_MC!O119)</f>
        <v>0.375</v>
      </c>
      <c r="R116" s="137">
        <f>IF(FN_MC!P119="","*",FN_MC!P119)</f>
        <v>0.16666666666666666</v>
      </c>
      <c r="S116" s="119" t="str">
        <f>IF(FN_MC!Q119="","*",CONCATENATE(FN_MC!Q119," ",FN_MC!R119))</f>
        <v>2000 M</v>
      </c>
      <c r="T116" s="119" t="str">
        <f>IF(FN_MC!V119="","*",FN_MC!V119)</f>
        <v>Rodrigo</v>
      </c>
      <c r="U116" s="119" t="str">
        <f>IF(FN_MC!W119="","*",FN_MC!W119)</f>
        <v>Serviços de desguarnecimento de ombro do lastro</v>
      </c>
      <c r="V116" s="121">
        <f ca="1">_xlfn.XLOOKUP(G116&amp;$V$2,BS_CONTROLE[CHAVE],BS_CONTROLE[Quantidade_11],"-")</f>
        <v>0</v>
      </c>
      <c r="W116" s="121">
        <f ca="1">_xlfn.XLOOKUP(G116&amp;$W$2,BS_CONTROLE[CHAVE],BS_CONTROLE[Quantidade_11],"-")</f>
        <v>0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P1</v>
      </c>
      <c r="D117" s="119" t="str">
        <f>IF(FN_MC!S120="","*",FN_MC!S120)</f>
        <v>FERRONORTE</v>
      </c>
      <c r="E117" s="119" t="str">
        <f>IF(FN_MC!T120="","*",FN_MC!T120)</f>
        <v>TMI-TCS</v>
      </c>
      <c r="F117" s="119">
        <f>IF(FN_MC!B120="","*",FN_MC!B120)</f>
        <v>45940</v>
      </c>
      <c r="G117" s="119" t="str">
        <f>IF(FN_MC!D120="","*",FN_MC!D120)</f>
        <v>W50</v>
      </c>
      <c r="H117" s="119" t="str">
        <f>IF(FN_MC!F120="","*",FN_MC!F120)</f>
        <v>PDM - PEDRA - DESCARGA</v>
      </c>
      <c r="I117" s="119" t="str">
        <f>IF(FN_MC!H120="","*",FN_MC!H120)</f>
        <v>TCS1</v>
      </c>
      <c r="J117" s="119" t="str">
        <f>IF(FN_MC!I120="","*",FN_MC!I120)</f>
        <v>TCS2</v>
      </c>
      <c r="K117" s="119" t="str">
        <f>IF(FN_MC!M120="","*",FN_MC!M120)</f>
        <v>TCE-TID</v>
      </c>
      <c r="L117" s="119" t="str">
        <f>IF(FN_MC!N120="","*",FN_MC!N120)</f>
        <v>177TID</v>
      </c>
      <c r="M117" s="120">
        <f>IF(FN_MC!J120="","*",FN_MC!J120)</f>
        <v>74</v>
      </c>
      <c r="N117" s="120">
        <f>IF(FN_MC!K120="","*",FN_MC!K120)</f>
        <v>183</v>
      </c>
      <c r="O117" s="120">
        <f>IF(FN_MC!L120="","*",FN_MC!L120)</f>
        <v>180</v>
      </c>
      <c r="P117" s="120"/>
      <c r="Q117" s="137">
        <f>IF(FN_MC!O120="","*",FN_MC!O120)</f>
        <v>0.375</v>
      </c>
      <c r="R117" s="137">
        <f>IF(FN_MC!P120="","*",FN_MC!P120)</f>
        <v>8.3333333333333329E-2</v>
      </c>
      <c r="S117" s="119" t="str">
        <f>IF(FN_MC!Q120="","*",CONCATENATE(FN_MC!Q120," ",FN_MC!R120))</f>
        <v>15 VAGÕES</v>
      </c>
      <c r="T117" s="119" t="str">
        <f>IF(FN_MC!V120="","*",FN_MC!V120)</f>
        <v>Herbert</v>
      </c>
      <c r="U117" s="119" t="str">
        <f>IF(FN_MC!W120="","*",FN_MC!W120)</f>
        <v xml:space="preserve">Descarga de pedra </v>
      </c>
      <c r="V117" s="121" t="str">
        <f ca="1">_xlfn.XLOOKUP(G117&amp;$V$2,BS_CONTROLE[CHAVE],BS_CONTROLE[Quantidade_11],"-")</f>
        <v>-</v>
      </c>
      <c r="W117" s="121">
        <f ca="1">_xlfn.XLOOKUP(G117&amp;$W$2,BS_CONTROLE[CHAVE],BS_CONTROLE[Quantidade_11],"-")</f>
        <v>0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TMI-TCS</v>
      </c>
      <c r="F118" s="119">
        <f>IF(FN_MC!B121="","*",FN_MC!B121)</f>
        <v>45940</v>
      </c>
      <c r="G118" s="119" t="str">
        <f>IF(FN_MC!D121="","*",FN_MC!D121)</f>
        <v>MARCOS (TF-520)</v>
      </c>
      <c r="H118" s="119" t="str">
        <f>IF(FN_MC!F121="","*",FN_MC!F121)</f>
        <v>PDM - SOLDA</v>
      </c>
      <c r="I118" s="119" t="str">
        <f>IF(FN_MC!H121="","*",FN_MC!H121)</f>
        <v>-</v>
      </c>
      <c r="J118" s="119" t="str">
        <f>IF(FN_MC!I121="","*",FN_MC!I121)</f>
        <v>-</v>
      </c>
      <c r="K118" s="119" t="str">
        <f>IF(FN_MC!M121="","*",FN_MC!M121)</f>
        <v>TSJ-TMO</v>
      </c>
      <c r="L118" s="119" t="str">
        <f>IF(FN_MC!N121="","*",FN_MC!N121)</f>
        <v>TSJ135</v>
      </c>
      <c r="M118" s="120">
        <f>IF(FN_MC!J121="","*",FN_MC!J121)</f>
        <v>74</v>
      </c>
      <c r="N118" s="120">
        <f>IF(FN_MC!K121="","*",FN_MC!K121)</f>
        <v>134.5</v>
      </c>
      <c r="O118" s="120" t="str">
        <f>IF(FN_MC!L121="","*",FN_MC!L121)</f>
        <v>-</v>
      </c>
      <c r="P118" s="120"/>
      <c r="Q118" s="137">
        <f>IF(FN_MC!O121="","*",FN_MC!O121)</f>
        <v>0.375</v>
      </c>
      <c r="R118" s="137">
        <f>IF(FN_MC!P121="","*",FN_MC!P121)</f>
        <v>0.125</v>
      </c>
      <c r="S118" s="119" t="str">
        <f>IF(FN_MC!Q121="","*",CONCATENATE(FN_MC!Q121," ",FN_MC!R121))</f>
        <v>2 Nº DE SOLDA</v>
      </c>
      <c r="T118" s="119" t="str">
        <f>IF(FN_MC!V121="","*",FN_MC!V121)</f>
        <v>Herbert</v>
      </c>
      <c r="U118" s="119" t="str">
        <f>IF(FN_MC!W121="","*",FN_MC!W121)</f>
        <v xml:space="preserve">Solda depende de temperatura 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Oportunidade</v>
      </c>
      <c r="C119" s="118" t="str">
        <f>IF(FN_MC!Z122="","*",FN_MC!Z122)</f>
        <v>P0</v>
      </c>
      <c r="D119" s="119" t="str">
        <f>IF(FN_MC!S122="","*",FN_MC!S122)</f>
        <v>MALHA CENTRAL</v>
      </c>
      <c r="E119" s="119" t="str">
        <f>IF(FN_MC!T122="","*",FN_MC!T122)</f>
        <v>RAMAL</v>
      </c>
      <c r="F119" s="119">
        <f>IF(FN_MC!B122="","*",FN_MC!B122)</f>
        <v>45940</v>
      </c>
      <c r="G119" s="119" t="str">
        <f>IF(FN_MC!D122="","*",FN_MC!D122)</f>
        <v>A87</v>
      </c>
      <c r="H119" s="119" t="str">
        <f>IF(FN_MC!F122="","*",FN_MC!F122)</f>
        <v>CAMINHÃO DE SOLDA</v>
      </c>
      <c r="I119" s="119" t="str">
        <f>IF(FN_MC!H122="","*",FN_MC!H122)</f>
        <v>ZTEZVT</v>
      </c>
      <c r="J119" s="119" t="str">
        <f>IF(FN_MC!I122="","*",FN_MC!I122)</f>
        <v>ZTEZVT</v>
      </c>
      <c r="K119" s="119" t="str">
        <f>IF(FN_MC!M122="","*",FN_MC!M122)</f>
        <v>ZTE-ZVT</v>
      </c>
      <c r="L119" s="119" t="str">
        <f>IF(FN_MC!N122="","*",FN_MC!N122)</f>
        <v>ZTEZVT</v>
      </c>
      <c r="M119" s="120">
        <f>IF(FN_MC!J122="","*",FN_MC!J122)</f>
        <v>78</v>
      </c>
      <c r="N119" s="120">
        <f>IF(FN_MC!K122="","*",FN_MC!K122)</f>
        <v>235</v>
      </c>
      <c r="O119" s="120">
        <f>IF(FN_MC!L122="","*",FN_MC!L122)</f>
        <v>237</v>
      </c>
      <c r="P119" s="120"/>
      <c r="Q119" s="137">
        <f>IF(FN_MC!O122="","*",FN_MC!O122)</f>
        <v>0.35416666666666669</v>
      </c>
      <c r="R119" s="137">
        <f>IF(FN_MC!P122="","*",FN_MC!P122)</f>
        <v>0.125</v>
      </c>
      <c r="S119" s="119" t="str">
        <f>IF(FN_MC!Q122="","*",CONCATENATE(FN_MC!Q122," ",FN_MC!R122))</f>
        <v>3 Nº DE SOLDA</v>
      </c>
      <c r="T119" s="119" t="str">
        <f>IF(FN_MC!V122="","*",FN_MC!V122)</f>
        <v>Paulo</v>
      </c>
      <c r="U119" s="119" t="str">
        <f>IF(FN_MC!W122="","*",FN_MC!W122)</f>
        <v xml:space="preserve">Caminhão de solda 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Oportunidade</v>
      </c>
      <c r="C120" s="118" t="str">
        <f>IF(FN_MC!Z123="","*",FN_MC!Z123)</f>
        <v>P0</v>
      </c>
      <c r="D120" s="119" t="str">
        <f>IF(FN_MC!S123="","*",FN_MC!S123)</f>
        <v>MALHA CENTRAL</v>
      </c>
      <c r="E120" s="119" t="str">
        <f>IF(FN_MC!T123="","*",FN_MC!T123)</f>
        <v>RAMAL</v>
      </c>
      <c r="F120" s="119">
        <f>IF(FN_MC!B123="","*",FN_MC!B123)</f>
        <v>45940</v>
      </c>
      <c r="G120" s="119" t="str">
        <f>IF(FN_MC!D123="","*",FN_MC!D123)</f>
        <v>V42</v>
      </c>
      <c r="H120" s="119" t="str">
        <f>IF(FN_MC!F123="","*",FN_MC!F123)</f>
        <v>MODERNIZAÇÃO - SOCADORA</v>
      </c>
      <c r="I120" s="119" t="str">
        <f>IF(FN_MC!H123="","*",FN_MC!H123)</f>
        <v>ZGT1</v>
      </c>
      <c r="J120" s="119" t="str">
        <f>IF(FN_MC!I123="","*",FN_MC!I123)</f>
        <v>ZGT1</v>
      </c>
      <c r="K120" s="119" t="str">
        <f>IF(FN_MC!M123="","*",FN_MC!M123)</f>
        <v>ZGT-ZXE</v>
      </c>
      <c r="L120" s="119" t="str">
        <f>IF(FN_MC!N123="","*",FN_MC!N123)</f>
        <v>ZGTZXE</v>
      </c>
      <c r="M120" s="120">
        <f>IF(FN_MC!J123="","*",FN_MC!J123)</f>
        <v>72</v>
      </c>
      <c r="N120" s="120">
        <f>IF(FN_MC!K123="","*",FN_MC!K123)</f>
        <v>300</v>
      </c>
      <c r="O120" s="120">
        <f>IF(FN_MC!L123="","*",FN_MC!L123)</f>
        <v>301</v>
      </c>
      <c r="P120" s="120"/>
      <c r="Q120" s="137">
        <f>IF(FN_MC!O123="","*",FN_MC!O123)</f>
        <v>0.27083333333333331</v>
      </c>
      <c r="R120" s="137">
        <f>IF(FN_MC!P123="","*",FN_MC!P123)</f>
        <v>8.3333333333333329E-2</v>
      </c>
      <c r="S120" s="119" t="str">
        <f>IF(FN_MC!Q123="","*",CONCATENATE(FN_MC!Q123," ",FN_MC!R123))</f>
        <v>200 M</v>
      </c>
      <c r="T120" s="119" t="str">
        <f>IF(FN_MC!V123="","*",FN_MC!V123)</f>
        <v>Augusto</v>
      </c>
      <c r="U120" s="119" t="str">
        <f>IF(FN_MC!W123="","*",FN_MC!W123)</f>
        <v>Socaria mecanizada</v>
      </c>
      <c r="V120" s="121" t="str">
        <f ca="1">_xlfn.XLOOKUP(G120&amp;$V$2,BS_CONTROLE[CHAVE],BS_CONTROLE[Quantidade_11],"-")</f>
        <v>-</v>
      </c>
      <c r="W120" s="121">
        <f ca="1">_xlfn.XLOOKUP(G120&amp;$W$2,BS_CONTROLE[CHAVE],BS_CONTROLE[Quantidade_11],"-")</f>
        <v>600</v>
      </c>
      <c r="X120" s="121">
        <f ca="1">_xlfn.XLOOKUP(G120&amp;$X$2,BS_CONTROLE[CHAVE],BS_CONTROLE[Quantidade_11],"-")</f>
        <v>0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Oportunidade</v>
      </c>
      <c r="C121" s="118" t="str">
        <f>IF(FN_MC!Z124="","*",FN_MC!Z124)</f>
        <v>P0</v>
      </c>
      <c r="D121" s="119" t="str">
        <f>IF(FN_MC!S124="","*",FN_MC!S124)</f>
        <v>MALHA CENTRAL</v>
      </c>
      <c r="E121" s="119" t="str">
        <f>IF(FN_MC!T124="","*",FN_MC!T124)</f>
        <v>PRV-POV</v>
      </c>
      <c r="F121" s="119">
        <f>IF(FN_MC!B124="","*",FN_MC!B124)</f>
        <v>45940</v>
      </c>
      <c r="G121" s="119" t="str">
        <f>IF(FN_MC!D124="","*",FN_MC!D124)</f>
        <v>A52</v>
      </c>
      <c r="H121" s="119" t="str">
        <f>IF(FN_MC!F124="","*",FN_MC!F124)</f>
        <v>OUTRAS ATIVIDADES</v>
      </c>
      <c r="I121" s="119" t="str">
        <f>IF(FN_MC!H124="","*",FN_MC!H124)</f>
        <v>PAM</v>
      </c>
      <c r="J121" s="119" t="str">
        <f>IF(FN_MC!I124="","*",FN_MC!I124)</f>
        <v>POA</v>
      </c>
      <c r="K121" s="119" t="str">
        <f>IF(FN_MC!M124="","*",FN_MC!M124)</f>
        <v>POA-PAM</v>
      </c>
      <c r="L121" s="119" t="str">
        <f>IF(FN_MC!N124="","*",FN_MC!N124)</f>
        <v>POAPAM</v>
      </c>
      <c r="M121" s="120">
        <f>IF(FN_MC!J124="","*",FN_MC!J124)</f>
        <v>103</v>
      </c>
      <c r="N121" s="120">
        <f>IF(FN_MC!K124="","*",FN_MC!K124)</f>
        <v>1867</v>
      </c>
      <c r="O121" s="120" t="str">
        <f>IF(FN_MC!L124="","*",FN_MC!L124)</f>
        <v>-</v>
      </c>
      <c r="P121" s="120"/>
      <c r="Q121" s="137">
        <f>IF(FN_MC!O124="","*",FN_MC!O124)</f>
        <v>0.375</v>
      </c>
      <c r="R121" s="137">
        <f>IF(FN_MC!P124="","*",FN_MC!P124)</f>
        <v>4.1666666666666664E-2</v>
      </c>
      <c r="S121" s="119" t="str">
        <f>IF(FN_MC!Q124="","*",CONCATENATE(FN_MC!Q124," ",FN_MC!R124))</f>
        <v>1 BINÁRIO</v>
      </c>
      <c r="T121" s="119" t="str">
        <f>IF(FN_MC!V124="","*",FN_MC!V124)</f>
        <v xml:space="preserve">Fredson </v>
      </c>
      <c r="U121" s="119" t="str">
        <f>IF(FN_MC!W124="","*",FN_MC!W124)</f>
        <v>Nivelamento manual KM 1867</v>
      </c>
      <c r="V121" s="121">
        <f ca="1">_xlfn.XLOOKUP(G121&amp;$V$2,BS_CONTROLE[CHAVE],BS_CONTROLE[Quantidade_11],"-")</f>
        <v>1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1482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1483</v>
      </c>
      <c r="C2" s="104" t="s">
        <v>1151</v>
      </c>
      <c r="D2" s="104" t="s">
        <v>1153</v>
      </c>
      <c r="E2" s="104" t="s">
        <v>1484</v>
      </c>
      <c r="F2" s="104" t="s">
        <v>1485</v>
      </c>
      <c r="G2" s="104" t="s">
        <v>1486</v>
      </c>
      <c r="H2" s="104" t="s">
        <v>1487</v>
      </c>
      <c r="I2" s="104" t="s">
        <v>1488</v>
      </c>
      <c r="J2" s="104" t="s">
        <v>1489</v>
      </c>
      <c r="K2" s="140" t="s">
        <v>1490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ELSON (TF-526)</v>
      </c>
      <c r="E110" s="130" t="str">
        <f>IF(FN_MC!H113="","*",FN_MC!H113)</f>
        <v>-</v>
      </c>
      <c r="F110" s="148" t="str">
        <f>IF(FN_MC!M113="","*",FN_MC!M113)</f>
        <v>TBS</v>
      </c>
      <c r="G110" s="130" t="str">
        <f>IF(FN_MC!I113="","*",FN_MC!I113)</f>
        <v>*</v>
      </c>
      <c r="H110" s="130" t="str">
        <f>IF(FN_MC!AB113="","*",FN_MC!AB113)</f>
        <v>-</v>
      </c>
      <c r="I110" s="130" t="str">
        <f>IF(FN_MC!AC113="","*",FN_MC!AC113)</f>
        <v>-</v>
      </c>
      <c r="J110" s="131" t="str">
        <f>IF(FN_MC!AA113="","*",FN_MC!AA113)</f>
        <v>-</v>
      </c>
      <c r="K110" s="143" t="str">
        <f>IF(FN_MC!AD113="","*",FN_MC!AD113)</f>
        <v>-</v>
      </c>
    </row>
    <row r="111" spans="2:11" s="132" customFormat="1" hidden="1">
      <c r="B111" s="129" t="str">
        <f>IF(FN_MC!Y114="","*",FN_MC!Y114)</f>
        <v>*</v>
      </c>
      <c r="C111" s="130">
        <f>IF(FN_MC!B114="","*",FN_MC!B114)</f>
        <v>45940</v>
      </c>
      <c r="D111" s="130" t="str">
        <f>IF(FN_MC!D114="","*",FN_MC!D114)</f>
        <v>W71</v>
      </c>
      <c r="E111" s="130" t="str">
        <f>IF(FN_MC!H114="","*",FN_MC!H114)</f>
        <v>752RVD</v>
      </c>
      <c r="F111" s="148" t="str">
        <f>IF(FN_MC!M114="","*",FN_MC!M114)</f>
        <v>RVD-TAG</v>
      </c>
      <c r="G111" s="130" t="str">
        <f>IF(FN_MC!I114="","*",FN_MC!I114)</f>
        <v>TGR2</v>
      </c>
      <c r="H111" s="130" t="str">
        <f>IF(FN_MC!AB114="","*",FN_MC!AB114)</f>
        <v>FIXO</v>
      </c>
      <c r="I111" s="130" t="str">
        <f>IF(FN_MC!AC114="","*",FN_MC!AC114)</f>
        <v>ACIONAMENTO</v>
      </c>
      <c r="J111" s="131">
        <f>IF(FN_MC!AA114="","*",FN_MC!AA114)</f>
        <v>1</v>
      </c>
      <c r="K111" s="143">
        <f>IF(FN_MC!AD114="","*",FN_MC!AD114)</f>
        <v>0.75</v>
      </c>
    </row>
    <row r="112" spans="2:11" s="132" customFormat="1" hidden="1">
      <c r="B112" s="129" t="str">
        <f>IF(FN_MC!Y115="","*",FN_MC!Y115)</f>
        <v>*</v>
      </c>
      <c r="C112" s="130">
        <f>IF(FN_MC!B115="","*",FN_MC!B115)</f>
        <v>45940</v>
      </c>
      <c r="D112" s="130" t="str">
        <f>IF(FN_MC!D115="","*",FN_MC!D115)</f>
        <v>E14</v>
      </c>
      <c r="E112" s="130" t="str">
        <f>IF(FN_MC!H115="","*",FN_MC!H115)</f>
        <v>TSF1</v>
      </c>
      <c r="F112" s="148" t="str">
        <f>IF(FN_MC!M115="","*",FN_MC!M115)</f>
        <v>TIQ-TBS</v>
      </c>
      <c r="G112" s="130" t="str">
        <f>IF(FN_MC!I115="","*",FN_MC!I115)</f>
        <v>TSF1</v>
      </c>
      <c r="H112" s="130" t="str">
        <f>IF(FN_MC!AB115="","*",FN_MC!AB115)</f>
        <v>FIXO</v>
      </c>
      <c r="I112" s="130" t="str">
        <f>IF(FN_MC!AC115="","*",FN_MC!AC115)</f>
        <v>ACIONAMENTO</v>
      </c>
      <c r="J112" s="131">
        <f>IF(FN_MC!AA115="","*",FN_MC!AA115)</f>
        <v>1</v>
      </c>
      <c r="K112" s="143">
        <f>IF(FN_MC!AD115="","*",FN_MC!AD115)</f>
        <v>0.83333333333333337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W70</v>
      </c>
      <c r="E113" s="130" t="str">
        <f>IF(FN_MC!H116="","*",FN_MC!H116)</f>
        <v>-</v>
      </c>
      <c r="F113" s="148" t="str">
        <f>IF(FN_MC!M116="","*",FN_MC!M116)</f>
        <v>TVL-TBR</v>
      </c>
      <c r="G113" s="130" t="str">
        <f>IF(FN_MC!I116="","*",FN_MC!I116)</f>
        <v>TOM2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2</v>
      </c>
      <c r="K113" s="143">
        <f>IF(FN_MC!AD116="","*",FN_MC!AD116)</f>
        <v>0.33333333333333331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W70</v>
      </c>
      <c r="E114" s="130" t="str">
        <f>IF(FN_MC!H117="","*",FN_MC!H117)</f>
        <v>TOM2</v>
      </c>
      <c r="F114" s="148" t="str">
        <f>IF(FN_MC!M117="","*",FN_MC!M117)</f>
        <v>TPC-TVL</v>
      </c>
      <c r="G114" s="130" t="str">
        <f>IF(FN_MC!I117="","*",FN_MC!I117)</f>
        <v>-</v>
      </c>
      <c r="H114" s="130" t="str">
        <f>IF(FN_MC!AB117="","*",FN_MC!AB117)</f>
        <v>-</v>
      </c>
      <c r="I114" s="130" t="str">
        <f>IF(FN_MC!AC117="","*",FN_MC!AC117)</f>
        <v>-</v>
      </c>
      <c r="J114" s="131" t="str">
        <f>IF(FN_MC!AA117="","*",FN_MC!AA117)</f>
        <v>-</v>
      </c>
      <c r="K114" s="143" t="str">
        <f>IF(FN_MC!AD117="","*",FN_MC!AD117)</f>
        <v>-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BRUNO (TF-525)</v>
      </c>
      <c r="E115" s="130" t="str">
        <f>IF(FN_MC!H118="","*",FN_MC!H118)</f>
        <v>-</v>
      </c>
      <c r="F115" s="148" t="str">
        <f>IF(FN_MC!M118="","*",FN_MC!M118)</f>
        <v>TOM-1</v>
      </c>
      <c r="G115" s="130" t="str">
        <f>IF(FN_MC!I118="","*",FN_MC!I118)</f>
        <v>-</v>
      </c>
      <c r="H115" s="130" t="str">
        <f>IF(FN_MC!AB118="","*",FN_MC!AB118)</f>
        <v>-</v>
      </c>
      <c r="I115" s="130" t="str">
        <f>IF(FN_MC!AC118="","*",FN_MC!AC118)</f>
        <v>-</v>
      </c>
      <c r="J115" s="131" t="str">
        <f>IF(FN_MC!AA118="","*",FN_MC!AA118)</f>
        <v>-</v>
      </c>
      <c r="K115" s="143" t="str">
        <f>IF(FN_MC!AD118="","*",FN_MC!AD118)</f>
        <v>-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W48</v>
      </c>
      <c r="E116" s="130" t="str">
        <f>IF(FN_MC!H119="","*",FN_MC!H119)</f>
        <v>TOM2</v>
      </c>
      <c r="F116" s="148" t="str">
        <f>IF(FN_MC!M119="","*",FN_MC!M119)</f>
        <v>TOM-TMT</v>
      </c>
      <c r="G116" s="130" t="str">
        <f>IF(FN_MC!I119="","*",FN_MC!I119)</f>
        <v>TOM2</v>
      </c>
      <c r="H116" s="130" t="str">
        <f>IF(FN_MC!AB119="","*",FN_MC!AB119)</f>
        <v>FIXO</v>
      </c>
      <c r="I116" s="130" t="str">
        <f>IF(FN_MC!AC119="","*",FN_MC!AC119)</f>
        <v>ACIONAMENTO</v>
      </c>
      <c r="J116" s="131">
        <f>IF(FN_MC!AA119="","*",FN_MC!AA119)</f>
        <v>1</v>
      </c>
      <c r="K116" s="143">
        <f>IF(FN_MC!AD119="","*",FN_MC!AD119)</f>
        <v>0.33333333333333331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W50</v>
      </c>
      <c r="E117" s="130" t="str">
        <f>IF(FN_MC!H120="","*",FN_MC!H120)</f>
        <v>TCS1</v>
      </c>
      <c r="F117" s="148" t="str">
        <f>IF(FN_MC!M120="","*",FN_MC!M120)</f>
        <v>TCE-TID</v>
      </c>
      <c r="G117" s="130" t="str">
        <f>IF(FN_MC!I120="","*",FN_MC!I120)</f>
        <v>TCS2</v>
      </c>
      <c r="H117" s="130" t="str">
        <f>IF(FN_MC!AB120="","*",FN_MC!AB120)</f>
        <v>FIXO</v>
      </c>
      <c r="I117" s="130" t="str">
        <f>IF(FN_MC!AC120="","*",FN_MC!AC120)</f>
        <v>ACIONAMENTO</v>
      </c>
      <c r="J117" s="131" t="str">
        <f>IF(FN_MC!AA120="","*",FN_MC!AA120)</f>
        <v xml:space="preserve">Eder lima + Alex Aparecido  Paula </v>
      </c>
      <c r="K117" s="143">
        <f>IF(FN_MC!AD120="","*",FN_MC!AD120)</f>
        <v>0.33333333333333331</v>
      </c>
    </row>
    <row r="118" spans="2:11" s="132" customFormat="1" hidden="1">
      <c r="B118" s="129" t="str">
        <f>IF(FN_MC!Y121="","*",FN_MC!Y121)</f>
        <v>*</v>
      </c>
      <c r="C118" s="130">
        <f>IF(FN_MC!B121="","*",FN_MC!B121)</f>
        <v>45940</v>
      </c>
      <c r="D118" s="130" t="str">
        <f>IF(FN_MC!D121="","*",FN_MC!D121)</f>
        <v>MARCOS (TF-520)</v>
      </c>
      <c r="E118" s="130" t="str">
        <f>IF(FN_MC!H121="","*",FN_MC!H121)</f>
        <v>-</v>
      </c>
      <c r="F118" s="148" t="str">
        <f>IF(FN_MC!M121="","*",FN_MC!M121)</f>
        <v>TSJ-TMO</v>
      </c>
      <c r="G118" s="130" t="str">
        <f>IF(FN_MC!I121="","*",FN_MC!I121)</f>
        <v>-</v>
      </c>
      <c r="H118" s="130" t="str">
        <f>IF(FN_MC!AB121="","*",FN_MC!AB121)</f>
        <v>-</v>
      </c>
      <c r="I118" s="130" t="str">
        <f>IF(FN_MC!AC121="","*",FN_MC!AC121)</f>
        <v>-</v>
      </c>
      <c r="J118" s="131" t="str">
        <f>IF(FN_MC!AA121="","*",FN_MC!AA121)</f>
        <v>-</v>
      </c>
      <c r="K118" s="143" t="str">
        <f>IF(FN_MC!AD121="","*",FN_MC!AD121)</f>
        <v>-</v>
      </c>
    </row>
    <row r="119" spans="2:11" s="132" customFormat="1" hidden="1">
      <c r="B119" s="129" t="str">
        <f>IF(FN_MC!Y122="","*",FN_MC!Y122)</f>
        <v>*</v>
      </c>
      <c r="C119" s="130">
        <f>IF(FN_MC!B122="","*",FN_MC!B122)</f>
        <v>45940</v>
      </c>
      <c r="D119" s="130" t="str">
        <f>IF(FN_MC!D122="","*",FN_MC!D122)</f>
        <v>A87</v>
      </c>
      <c r="E119" s="130" t="str">
        <f>IF(FN_MC!H122="","*",FN_MC!H122)</f>
        <v>ZTEZVT</v>
      </c>
      <c r="F119" s="148" t="str">
        <f>IF(FN_MC!M122="","*",FN_MC!M122)</f>
        <v>ZTE-ZVT</v>
      </c>
      <c r="G119" s="130" t="str">
        <f>IF(FN_MC!I122="","*",FN_MC!I122)</f>
        <v>ZTEZVT</v>
      </c>
      <c r="H119" s="130" t="str">
        <f>IF(FN_MC!AB122="","*",FN_MC!AB122)</f>
        <v>FIXO</v>
      </c>
      <c r="I119" s="130" t="str">
        <f>IF(FN_MC!AC122="","*",FN_MC!AC122)</f>
        <v>ACIONAMENTO</v>
      </c>
      <c r="J119" s="131">
        <f>IF(FN_MC!AA122="","*",FN_MC!AA122)</f>
        <v>1</v>
      </c>
      <c r="K119" s="143">
        <f>IF(FN_MC!AD122="","*",FN_MC!AD122)</f>
        <v>0.3125</v>
      </c>
    </row>
    <row r="120" spans="2:11" s="132" customFormat="1" hidden="1">
      <c r="B120" s="129" t="str">
        <f>IF(FN_MC!Y123="","*",FN_MC!Y123)</f>
        <v>*</v>
      </c>
      <c r="C120" s="130">
        <f>IF(FN_MC!B123="","*",FN_MC!B123)</f>
        <v>45940</v>
      </c>
      <c r="D120" s="130" t="str">
        <f>IF(FN_MC!D123="","*",FN_MC!D123)</f>
        <v>V42</v>
      </c>
      <c r="E120" s="130" t="str">
        <f>IF(FN_MC!H123="","*",FN_MC!H123)</f>
        <v>ZGT1</v>
      </c>
      <c r="F120" s="148" t="str">
        <f>IF(FN_MC!M123="","*",FN_MC!M123)</f>
        <v>ZGT-ZXE</v>
      </c>
      <c r="G120" s="130" t="str">
        <f>IF(FN_MC!I123="","*",FN_MC!I123)</f>
        <v>ZGT1</v>
      </c>
      <c r="H120" s="130" t="str">
        <f>IF(FN_MC!AB123="","*",FN_MC!AB123)</f>
        <v>FIXO</v>
      </c>
      <c r="I120" s="130" t="str">
        <f>IF(FN_MC!AC123="","*",FN_MC!AC123)</f>
        <v>ACIONAMENTO</v>
      </c>
      <c r="J120" s="131">
        <f>IF(FN_MC!AA123="","*",FN_MC!AA123)</f>
        <v>1</v>
      </c>
      <c r="K120" s="143">
        <f>IF(FN_MC!AD123="","*",FN_MC!AD123)</f>
        <v>0.29166666666666669</v>
      </c>
    </row>
    <row r="121" spans="2:11" s="132" customFormat="1" hidden="1">
      <c r="B121" s="129" t="str">
        <f>IF(FN_MC!Y124="","*",FN_MC!Y124)</f>
        <v>*</v>
      </c>
      <c r="C121" s="130">
        <f>IF(FN_MC!B124="","*",FN_MC!B124)</f>
        <v>45940</v>
      </c>
      <c r="D121" s="130" t="str">
        <f>IF(FN_MC!D124="","*",FN_MC!D124)</f>
        <v>A52</v>
      </c>
      <c r="E121" s="130" t="str">
        <f>IF(FN_MC!H124="","*",FN_MC!H124)</f>
        <v>PAM</v>
      </c>
      <c r="F121" s="148" t="str">
        <f>IF(FN_MC!M124="","*",FN_MC!M124)</f>
        <v>POA-PAM</v>
      </c>
      <c r="G121" s="130" t="str">
        <f>IF(FN_MC!I124="","*",FN_MC!I124)</f>
        <v>POA</v>
      </c>
      <c r="H121" s="130" t="str">
        <f>IF(FN_MC!AB124="","*",FN_MC!AB124)</f>
        <v>FIXO</v>
      </c>
      <c r="I121" s="130" t="str">
        <f>IF(FN_MC!AC124="","*",FN_MC!AC124)</f>
        <v>ACIONAMENTO</v>
      </c>
      <c r="J121" s="131">
        <f>IF(FN_MC!AA124="","*",FN_MC!AA124)</f>
        <v>1</v>
      </c>
      <c r="K121" s="143">
        <f>IF(FN_MC!AD124="","*",FN_MC!AD124)</f>
        <v>0.33333333333333331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Neyson Seret Viana</cp:lastModifiedBy>
  <cp:revision/>
  <dcterms:created xsi:type="dcterms:W3CDTF">2025-05-05T12:15:43Z</dcterms:created>
  <dcterms:modified xsi:type="dcterms:W3CDTF">2025-10-09T17:41:44Z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