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171" documentId="8_{B6337239-1A00-434D-AAD0-422EA1FEB5AE}" xr6:coauthVersionLast="47" xr6:coauthVersionMax="47" xr10:uidLastSave="{F5E3EABA-6767-49E1-9BC7-F4B1B0F2B94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44" i="1" l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<sst xmlns="http://schemas.openxmlformats.org/spreadsheetml/2006/main" count="5747" uniqueCount="1581">
  <si>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</si>
  <si>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</si>
  <si>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</si>
  <si>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</si>
  <si>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</si>
  <si>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</si>
  <si>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</si>
  <si>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</si>
  <si>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</si>
  <si>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</si>
  <si>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</si>
  <si>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</si>
  <si>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</si>
  <si>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</si>
  <si>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</si>
  <si>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</si>
  <si>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</si>
  <si>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</si>
  <si>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</si>
  <si>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</si>
  <si>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</si>
  <si>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</si>
  <si>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</si>
  <si>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</si>
  <si>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</si>
  <si>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</si>
  <si>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</si>
  <si>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</si>
  <si>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</si>
  <si>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</si>
  <si>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</si>
  <si>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</si>
  <si>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</si>
  <si>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</si>
  <si>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</si>
  <si>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</si>
  <si>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</si>
  <si>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</si>
  <si>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</si>
  <si>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</si>
  <si>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</si>
  <si>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</si>
  <si>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</si>
  <si>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</si>
  <si>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</si>
  <si>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</si>
  <si>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</si>
  <si>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</si>
  <si>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</si>
  <si>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</si>
  <si>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</si>
  <si>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</si>
  <si>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</si>
  <si>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</si>
  <si>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</si>
  <si>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</si>
  <si>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</si>
  <si>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</si>
  <si>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</si>
  <si>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</si>
  <si>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</si>
  <si>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</si>
  <si>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</si>
  <si>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</si>
  <si>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</si>
  <si>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</si>
  <si>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</si>
  <si>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</si>
  <si>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</si>
  <si>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</si>
  <si>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</si>
  <si>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</si>
  <si>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</si>
  <si>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</si>
  <si>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</si>
  <si>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</si>
  <si>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</si>
  <si>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</si>
  <si>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</si>
  <si>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</si>
  <si>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</si>
  <si>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</si>
  <si>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</si>
  <si>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</si>
  <si>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</si>
  <si>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</si>
  <si>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</si>
  <si>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</si>
  <si>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</si>
  <si>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</si>
  <si>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</si>
  <si>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</si>
  <si>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</si>
  <si>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</si>
  <si>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</si>
  <si>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</si>
  <si>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</si>
  <si>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</si>
  <si>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</si>
  <si>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</si>
  <si>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</si>
  <si>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</si>
  <si>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</si>
  <si>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</si>
  <si>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</si>
  <si>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</si>
  <si>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</si>
  <si>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</si>
  <si>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</si>
  <si>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</si>
  <si>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</si>
  <si>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</si>
  <si>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</si>
  <si>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</si>
  <si>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</si>
  <si>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</si>
  <si>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</si>
  <si>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</si>
  <si>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</si>
  <si>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</si>
  <si>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</si>
  <si>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</si>
  <si>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</si>
  <si>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</si>
  <si>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</si>
  <si>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</si>
  <si>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</si>
  <si>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</si>
  <si>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</si>
  <si>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</si>
  <si>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</si>
  <si>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</si>
  <si>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</si>
  <si>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</si>
  <si>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</si>
  <si>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</si>
  <si>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</si>
  <si>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</si>
  <si>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</si>
  <si>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</si>
  <si>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</si>
  <si>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</si>
  <si>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</si>
  <si>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</si>
  <si>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</si>
  <si>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</si>
  <si>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</si>
  <si>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</si>
  <si>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</si>
  <si>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</si>
  <si>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</si>
  <si>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</si>
  <si>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</si>
  <si>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</si>
  <si>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</si>
  <si>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</si>
  <si>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</si>
  <si>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</si>
  <si>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</si>
  <si>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</si>
  <si>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</si>
  <si>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</si>
  <si>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</si>
  <si>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</si>
  <si>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</si>
  <si>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</si>
  <si>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</si>
  <si>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</si>
  <si>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</si>
  <si>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</si>
  <si>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</si>
  <si>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</si>
  <si>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</si>
  <si>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</si>
  <si>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</si>
  <si>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</si>
  <si>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</si>
  <si>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</si>
  <si>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</si>
  <si>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</si>
  <si>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</si>
  <si>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</si>
  <si>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</si>
  <si>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</si>
  <si>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</si>
  <si>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</si>
  <si>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</si>
  <si>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</si>
  <si>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</si>
  <si>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</si>
  <si>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</si>
  <si>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</si>
  <si>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</si>
  <si>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</si>
  <si>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</si>
  <si>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</si>
  <si>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</si>
  <si>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</si>
  <si>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</si>
  <si>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</si>
  <si>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</si>
  <si>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</si>
  <si>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</si>
  <si>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</si>
  <si>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</si>
  <si>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</si>
  <si>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</si>
  <si>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</si>
  <si>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</si>
  <si>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</si>
  <si>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</si>
  <si>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</si>
  <si>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</si>
  <si>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</si>
  <si>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</si>
  <si>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</si>
  <si>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</si>
  <si>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</si>
  <si>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</si>
  <si>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</si>
  <si>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</si>
  <si>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</si>
  <si>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</si>
  <si>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</si>
  <si>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</si>
  <si>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</si>
  <si>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</si>
  <si>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</si>
  <si>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</si>
  <si>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</si>
  <si>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</si>
  <si>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</si>
  <si>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</si>
  <si>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</si>
  <si>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</si>
  <si>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</si>
  <si>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</si>
  <si>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</si>
  <si>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</si>
  <si>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</si>
  <si>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</si>
  <si>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</si>
  <si>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</si>
  <si>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</si>
  <si>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</si>
  <si>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</si>
  <si>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</si>
  <si>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</si>
  <si>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</si>
  <si>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</si>
  <si>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</si>
  <si>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</si>
  <si>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</si>
  <si>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</si>
  <si>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</si>
  <si>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</si>
  <si>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</si>
  <si>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</si>
  <si>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</si>
  <si>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</si>
  <si>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</si>
  <si>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</si>
  <si>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</si>
  <si>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</si>
  <si>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</si>
  <si>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</si>
  <si>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</si>
  <si>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</si>
  <si>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</si>
  <si>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</si>
  <si>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</si>
  <si>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</si>
  <si>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</si>
  <si>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</si>
  <si>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</si>
  <si>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</si>
  <si>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</si>
  <si>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</si>
  <si>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</si>
  <si>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</si>
  <si>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</si>
  <si>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</si>
  <si>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</si>
  <si>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</si>
  <si>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</si>
  <si>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</si>
  <si>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</si>
  <si>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</si>
  <si>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</si>
  <si>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</si>
  <si>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</si>
  <si>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</si>
  <si>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</si>
  <si>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</si>
  <si>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</si>
  <si>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</si>
  <si>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</si>
  <si>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</si>
  <si>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</si>
  <si>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</si>
  <si>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</si>
  <si>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</si>
  <si>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</si>
  <si>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</si>
  <si>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</si>
  <si>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</si>
  <si>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</si>
  <si>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</si>
  <si>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</si>
  <si>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</si>
  <si>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</si>
  <si>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</si>
  <si>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</si>
  <si>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</si>
  <si>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</si>
  <si>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</si>
  <si>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</si>
  <si>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</si>
  <si>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</si>
  <si>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</si>
  <si>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</si>
  <si>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</si>
  <si>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</si>
  <si>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</si>
  <si>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</si>
  <si>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</si>
  <si>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</si>
  <si>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</si>
  <si>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</si>
  <si>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</si>
  <si>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</si>
  <si>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</si>
  <si>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</si>
  <si>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</si>
  <si>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</si>
  <si>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</si>
  <si>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</si>
  <si>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</si>
  <si>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</si>
  <si>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</si>
  <si>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</si>
  <si>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</si>
  <si>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</si>
  <si>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</si>
  <si>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</si>
  <si>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</si>
  <si>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</si>
  <si>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</si>
  <si>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</si>
  <si>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</si>
  <si>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</si>
  <si>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</si>
  <si>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</si>
  <si>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</si>
  <si>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</si>
  <si>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</si>
  <si>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</si>
  <si>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</si>
  <si>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</si>
  <si>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</si>
  <si>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</si>
  <si>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</si>
  <si>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</si>
  <si>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</si>
  <si>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</si>
  <si>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</si>
  <si>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</si>
  <si>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</si>
  <si>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</si>
  <si>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</si>
  <si>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</si>
  <si>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</si>
  <si>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</si>
  <si>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</si>
  <si>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</si>
  <si>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</si>
  <si>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</si>
  <si>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</si>
  <si>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</si>
  <si>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</si>
  <si>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</si>
  <si>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</si>
  <si>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</si>
  <si>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</si>
  <si>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</si>
  <si>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</si>
  <si>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</si>
  <si>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</si>
  <si>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</si>
  <si>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</si>
  <si>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</si>
  <si>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</si>
  <si>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</si>
  <si>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</si>
  <si>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</si>
  <si>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</si>
  <si>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</si>
  <si>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</si>
  <si>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</si>
  <si>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</si>
  <si>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</si>
  <si>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</si>
  <si>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</si>
  <si>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</si>
  <si>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</si>
  <si>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</si>
  <si>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</si>
  <si>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</si>
  <si>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</si>
  <si>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</si>
  <si>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</si>
  <si>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</si>
  <si>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</si>
  <si>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</si>
  <si>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</si>
  <si>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</si>
  <si>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</si>
  <si>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</si>
  <si>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</si>
  <si>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</si>
  <si>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</si>
  <si>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</si>
  <si>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</si>
  <si>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</si>
  <si>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</si>
  <si>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</si>
  <si>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</si>
  <si>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</si>
  <si>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</si>
  <si>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</si>
  <si>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</si>
  <si>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</si>
  <si>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</si>
  <si>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</si>
  <si>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</si>
  <si>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</si>
  <si>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</si>
  <si>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</si>
  <si>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</si>
  <si>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</si>
  <si>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</si>
  <si>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</si>
  <si>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</si>
  <si>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</si>
  <si>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</si>
  <si>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</si>
  <si>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</si>
  <si>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</si>
  <si>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</si>
  <si>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</si>
  <si>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</si>
  <si>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</si>
  <si>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</si>
  <si>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</si>
  <si>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</si>
  <si>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</si>
  <si>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</si>
  <si>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</si>
  <si>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</si>
  <si>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</si>
  <si>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</si>
  <si>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</si>
  <si>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</si>
  <si>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</si>
  <si>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</si>
  <si>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</si>
  <si>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</si>
  <si>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</si>
  <si>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</si>
  <si>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</si>
  <si>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</si>
  <si>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</si>
  <si>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</si>
  <si>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</si>
  <si>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</si>
  <si>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</si>
  <si>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</si>
  <si>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</si>
  <si>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</si>
  <si>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</si>
  <si>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</si>
  <si>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</si>
  <si>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</si>
  <si>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</si>
  <si>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</si>
  <si>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</si>
  <si>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</si>
  <si>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</si>
  <si>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</si>
  <si>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</si>
  <si>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</si>
  <si>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</si>
  <si>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</si>
  <si>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</si>
  <si>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</si>
  <si>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</si>
  <si>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</si>
  <si>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</si>
  <si>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</si>
  <si>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</si>
  <si>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</si>
  <si>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</si>
  <si>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</si>
  <si>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</si>
  <si>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</si>
  <si>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</si>
  <si>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</si>
  <si>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</si>
  <si>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</si>
  <si>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</si>
  <si>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</si>
  <si>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</si>
  <si>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</si>
  <si>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</si>
  <si>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</si>
  <si>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</si>
  <si>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</si>
  <si>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</si>
  <si>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</si>
  <si>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</si>
  <si>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</si>
  <si>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</si>
  <si>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</si>
  <si>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</si>
  <si>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</si>
  <si>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</si>
  <si>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</si>
  <si>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</si>
  <si>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</si>
  <si>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</si>
  <si>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</si>
  <si>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</si>
  <si>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</si>
  <si>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</si>
  <si>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</si>
  <si>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</si>
  <si>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</si>
  <si>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</si>
  <si>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</si>
  <si>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</si>
  <si>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</si>
  <si>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</si>
  <si>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</si>
  <si>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</si>
  <si>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</si>
  <si>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</si>
  <si>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</si>
  <si>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</si>
  <si>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</si>
  <si>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</si>
  <si>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</si>
  <si>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</si>
  <si>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</si>
  <si>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</si>
  <si>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</si>
  <si>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</si>
  <si>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</si>
  <si>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</si>
  <si>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</si>
  <si>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</si>
  <si>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</si>
  <si>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</si>
  <si>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</si>
  <si>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</si>
  <si>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</si>
  <si>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</si>
  <si>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</si>
  <si>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</si>
  <si>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</si>
  <si>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</si>
  <si>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</si>
  <si>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</si>
  <si>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</si>
  <si>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</si>
  <si>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</si>
  <si>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</si>
  <si>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</si>
  <si>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</si>
  <si>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</si>
  <si>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</si>
  <si>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</si>
  <si>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</si>
  <si>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</si>
  <si>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</si>
  <si>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</si>
  <si>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</si>
  <si>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</si>
  <si>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</si>
  <si>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</si>
  <si>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</si>
  <si>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</si>
  <si>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</si>
  <si>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</si>
  <si>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</si>
  <si>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</si>
  <si>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</si>
  <si>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</si>
  <si>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</si>
  <si>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</si>
  <si>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</si>
  <si>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</si>
  <si>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</si>
  <si>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</si>
  <si>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</si>
  <si>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</si>
  <si>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</si>
  <si>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</si>
  <si>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</si>
  <si>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</si>
  <si>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</si>
  <si>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</si>
  <si>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</si>
  <si>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</si>
  <si>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</si>
  <si>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</si>
  <si>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</si>
  <si>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</si>
  <si>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</si>
  <si>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</si>
  <si>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</si>
  <si>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</si>
  <si>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</si>
  <si>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</si>
  <si>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</si>
  <si>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</si>
  <si>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</si>
  <si>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</si>
  <si>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</si>
  <si>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</si>
  <si>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</si>
  <si>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</si>
  <si>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</si>
  <si>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</si>
  <si>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</si>
  <si>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</si>
  <si>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</si>
  <si>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</si>
  <si>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</si>
  <si>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</si>
  <si>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</si>
  <si>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</si>
  <si>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</si>
  <si>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</si>
  <si>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</si>
  <si>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</si>
  <si>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</si>
  <si>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</si>
  <si>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</si>
  <si>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</si>
  <si>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</si>
  <si>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</si>
  <si>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</si>
  <si>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</si>
  <si>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</si>
  <si>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</si>
  <si>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</si>
  <si>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</si>
  <si>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</si>
  <si>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</si>
  <si>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</si>
  <si>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</si>
  <si>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</si>
  <si>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</si>
  <si>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</si>
  <si>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</si>
  <si>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</si>
  <si>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</si>
  <si>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</si>
  <si>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</si>
  <si>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</si>
  <si>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</si>
  <si>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</si>
  <si>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</si>
  <si>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</si>
  <si>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</si>
  <si>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</si>
  <si>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</si>
  <si>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</si>
  <si>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</si>
  <si>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</si>
  <si>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</si>
  <si>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</si>
  <si>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</si>
  <si>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</si>
  <si>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</si>
  <si>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</si>
  <si>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</si>
  <si>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</si>
  <si>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</si>
  <si>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</si>
  <si>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</si>
  <si>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</si>
  <si>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</si>
  <si>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</si>
  <si>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</si>
  <si>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</si>
  <si>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</si>
  <si>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</si>
  <si>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</si>
  <si>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</si>
  <si>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</si>
  <si>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</si>
  <si>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</si>
  <si>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</si>
  <si>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</si>
  <si>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</si>
  <si>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</si>
  <si>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</si>
  <si>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</si>
  <si>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</si>
  <si>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</si>
  <si>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</si>
  <si>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</si>
  <si>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</si>
  <si>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</si>
  <si>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</si>
  <si>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</si>
  <si>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</si>
  <si>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</si>
  <si>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</si>
  <si>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</si>
  <si>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</si>
  <si>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</si>
  <si>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</si>
  <si>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</si>
  <si>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</si>
  <si>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</si>
  <si>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</si>
  <si>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</si>
  <si>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</si>
  <si>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</si>
  <si>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</si>
  <si>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</si>
  <si>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</si>
  <si>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</si>
  <si>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</si>
  <si>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</si>
  <si>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</si>
  <si>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</si>
  <si>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</si>
  <si>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</si>
  <si>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</si>
  <si>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</si>
  <si>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</si>
  <si>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</si>
  <si>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</si>
  <si>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</si>
  <si>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</si>
  <si>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</si>
  <si>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</si>
  <si>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</si>
  <si>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</si>
  <si>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</si>
  <si>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</si>
  <si>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</si>
  <si>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</si>
  <si>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</si>
  <si>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</si>
  <si>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</si>
  <si>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</si>
  <si>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</si>
  <si>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</si>
  <si>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</si>
  <si>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</si>
  <si>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</si>
  <si>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</si>
  <si>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</si>
  <si>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</si>
  <si>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</si>
  <si>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</si>
  <si>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</si>
  <si>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</si>
  <si>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</si>
  <si>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</si>
  <si>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</si>
  <si>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</si>
  <si>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</si>
  <si>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</si>
  <si>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</si>
  <si>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</si>
  <si>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</si>
  <si>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</si>
  <si>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</si>
  <si>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</si>
  <si>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</si>
  <si>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</si>
  <si>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</si>
  <si>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</si>
  <si>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</si>
  <si>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</si>
  <si>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</si>
  <si>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</si>
  <si>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</si>
  <si>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</si>
  <si>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</si>
  <si>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</si>
  <si>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</si>
  <si>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</si>
  <si>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</si>
  <si>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</si>
  <si>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</si>
  <si>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</si>
  <si>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</si>
  <si>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</si>
  <si>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</si>
  <si>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</si>
  <si>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</si>
  <si>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</si>
  <si>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</si>
  <si>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</si>
  <si>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</si>
  <si>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</si>
  <si>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</si>
  <si>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</si>
  <si>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</si>
  <si>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</si>
  <si>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</si>
  <si>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</si>
  <si>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</si>
  <si>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</si>
  <si>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</si>
  <si>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</si>
  <si>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</si>
  <si>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</si>
  <si>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</si>
  <si>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</si>
  <si>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</si>
  <si>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</si>
  <si>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</si>
  <si>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</si>
  <si>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</si>
  <si>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</si>
  <si>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</si>
  <si>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</si>
  <si>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</si>
  <si>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</si>
  <si>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</si>
  <si>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</si>
  <si>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</si>
  <si>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</si>
  <si>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</si>
  <si>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</si>
  <si>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</si>
  <si>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</si>
  <si>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</si>
  <si>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</si>
  <si>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</si>
  <si>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</si>
  <si>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</si>
  <si>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</si>
  <si>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</si>
  <si>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</si>
  <si>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</si>
  <si>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</si>
  <si>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</si>
  <si>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</si>
  <si>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</si>
  <si>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</si>
  <si>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</si>
  <si>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</si>
  <si>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</si>
  <si>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</si>
  <si>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</si>
  <si>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</si>
  <si>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</si>
  <si>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</si>
  <si>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</si>
  <si>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</si>
  <si>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</si>
  <si>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</si>
  <si>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</si>
  <si>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</si>
  <si>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</si>
  <si>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</si>
  <si>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</si>
  <si>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</si>
  <si>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</si>
  <si>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</si>
  <si>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</si>
  <si>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</si>
  <si>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</si>
  <si>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</si>
  <si>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</si>
  <si>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</si>
  <si>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</si>
  <si>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</si>
  <si>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</si>
  <si>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</si>
  <si>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</si>
  <si>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</si>
  <si>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</si>
  <si>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</si>
  <si>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</si>
  <si>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</si>
  <si>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</si>
  <si>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</si>
  <si>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</si>
  <si>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</si>
  <si>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</si>
  <si>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</si>
  <si>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</si>
  <si>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</si>
  <si>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</si>
  <si>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</si>
  <si>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</si>
  <si>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</si>
  <si>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</si>
  <si>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</si>
  <si>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</si>
  <si>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</si>
  <si>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</si>
  <si>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</si>
  <si>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</si>
  <si>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</si>
  <si>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</si>
  <si>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</si>
  <si>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</si>
  <si>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</si>
  <si>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</si>
  <si>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</si>
  <si>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</si>
  <si>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</si>
  <si>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</si>
  <si>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</si>
  <si>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</si>
  <si>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</si>
  <si>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</si>
  <si>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</si>
  <si>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</si>
  <si>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</si>
  <si>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</si>
  <si>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</si>
  <si>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</si>
  <si>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</si>
  <si>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</si>
  <si>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</si>
  <si>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</si>
  <si>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</si>
  <si>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</si>
  <si>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</si>
  <si>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</si>
  <si>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</si>
  <si>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</si>
  <si>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</si>
  <si>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</si>
  <si>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</si>
  <si>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</si>
  <si>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</si>
  <si>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</si>
  <si>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</si>
  <si>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</si>
  <si>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</si>
  <si>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</si>
  <si>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</si>
  <si>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</si>
  <si>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</si>
  <si>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</si>
  <si>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</si>
  <si>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</si>
  <si>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</si>
  <si>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</si>
  <si>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</si>
  <si>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</si>
  <si>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</si>
  <si>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</si>
  <si>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</si>
  <si>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</si>
  <si>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</si>
  <si>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</si>
  <si>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</si>
  <si>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</si>
  <si>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</si>
  <si>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</si>
  <si>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</si>
  <si>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</si>
  <si>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</si>
  <si>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</si>
  <si>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</si>
  <si>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</si>
  <si>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</si>
  <si>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</si>
  <si>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</si>
  <si>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</si>
  <si>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</si>
  <si>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</si>
  <si>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</si>
  <si>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</si>
  <si>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</si>
  <si>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</si>
  <si>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</si>
  <si>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</si>
  <si>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</si>
  <si>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</si>
  <si>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</si>
  <si>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</si>
  <si>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</si>
  <si>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</si>
  <si>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</si>
  <si>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</si>
  <si>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</si>
  <si>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</si>
  <si>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</si>
  <si>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</si>
  <si>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</si>
  <si>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</si>
  <si>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</si>
  <si>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</si>
  <si>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</si>
  <si>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</si>
  <si>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</si>
  <si>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</si>
  <si>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</si>
  <si>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</si>
  <si>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</si>
  <si>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</si>
  <si>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</si>
  <si>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</si>
  <si>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</si>
  <si>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</si>
  <si>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</si>
  <si>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</si>
  <si>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</si>
  <si>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</si>
  <si>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</si>
  <si>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</si>
  <si>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</si>
  <si>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</si>
  <si>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</si>
  <si>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</si>
  <si>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</si>
  <si>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</si>
  <si>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</si>
  <si>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</si>
  <si>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</si>
  <si>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</si>
  <si>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</si>
  <si>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</si>
  <si>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</si>
  <si>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</si>
  <si>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</si>
  <si>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</si>
  <si>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</si>
  <si>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</si>
  <si>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</si>
  <si>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</si>
  <si>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</si>
  <si>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</si>
  <si>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</si>
  <si>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</si>
  <si>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</si>
  <si>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</si>
  <si>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</si>
  <si>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</si>
  <si>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</si>
  <si>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</si>
  <si>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</si>
  <si>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</si>
  <si>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</si>
  <si>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</si>
  <si>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</si>
  <si>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</si>
  <si>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</si>
  <si>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</si>
  <si>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</si>
  <si>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</si>
  <si>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</si>
  <si>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</si>
  <si>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</si>
  <si>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</si>
  <si>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</si>
  <si>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</si>
  <si>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</si>
  <si>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</si>
  <si>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</si>
  <si>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</si>
  <si>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</si>
  <si>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</si>
  <si>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</si>
  <si>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</si>
  <si>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</si>
  <si>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</si>
  <si>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</si>
  <si>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</si>
  <si>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</si>
  <si>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</si>
  <si>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</si>
  <si>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</si>
  <si>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</si>
  <si>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</si>
  <si>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</si>
  <si>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</si>
  <si>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</si>
  <si>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</si>
  <si>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</si>
  <si>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</si>
  <si>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</si>
  <si>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</si>
  <si>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</si>
  <si>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</si>
  <si>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</si>
  <si>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</si>
  <si>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</si>
  <si>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</si>
  <si>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</si>
  <si>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</si>
  <si>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</si>
  <si>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</si>
  <si>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</si>
  <si>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</si>
  <si>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</si>
  <si>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</si>
  <si>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</si>
  <si>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</si>
  <si>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</si>
  <si>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</si>
  <si>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</si>
  <si>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</si>
  <si>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</si>
  <si>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</si>
  <si>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</si>
  <si>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</si>
  <si>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</si>
  <si>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</si>
  <si>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</si>
  <si>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</si>
  <si>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</si>
  <si>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</si>
  <si>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</si>
  <si>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</si>
  <si>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</si>
  <si>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</si>
  <si>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</si>
  <si>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</si>
  <si>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</si>
  <si>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</si>
  <si>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</si>
  <si>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</si>
  <si>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</si>
  <si>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</si>
  <si>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</si>
  <si>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</si>
  <si>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</si>
  <si>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</si>
  <si>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</si>
  <si>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</si>
  <si>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</si>
  <si>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</si>
  <si>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</si>
  <si>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</si>
  <si>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</si>
  <si>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</si>
  <si>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</si>
  <si>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</si>
  <si>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</si>
  <si>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</si>
  <si>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</si>
  <si>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</si>
  <si>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</si>
  <si>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</si>
  <si>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</si>
  <si>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</si>
  <si>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</si>
  <si>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</si>
  <si>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</si>
  <si>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</si>
  <si>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</si>
  <si>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</si>
  <si>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</si>
  <si>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</si>
  <si>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</si>
  <si>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</si>
  <si>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</si>
  <si>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</si>
  <si>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</si>
  <si>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</si>
  <si>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</si>
  <si>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</si>
  <si>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</si>
  <si>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</si>
  <si>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</si>
  <si>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</si>
  <si>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</si>
  <si>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</si>
  <si>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</si>
  <si>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</si>
  <si>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</si>
  <si>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</si>
  <si>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</si>
  <si>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</si>
  <si>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</si>
  <si>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</si>
  <si>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</si>
  <si>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</si>
  <si>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</si>
  <si>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</si>
  <si>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</si>
  <si>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</si>
  <si>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</si>
  <si>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</si>
  <si>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</si>
  <si>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</si>
  <si>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</si>
  <si>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</si>
  <si>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</si>
  <si>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</si>
  <si>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</si>
  <si>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</si>
  <si>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</si>
  <si>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</si>
  <si>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</si>
  <si>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</si>
  <si>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</si>
  <si>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</si>
  <si>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</si>
  <si>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</si>
  <si>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</si>
  <si>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</si>
  <si>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</si>
  <si>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</si>
  <si>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</si>
  <si>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</si>
  <si>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</si>
  <si>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</si>
  <si>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</si>
  <si>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</si>
  <si>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</si>
  <si>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</si>
  <si>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</si>
  <si>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</si>
  <si>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</si>
  <si>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</si>
  <si>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</si>
  <si>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</si>
  <si>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</si>
  <si>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</si>
  <si>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</si>
  <si>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</si>
  <si>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</si>
  <si>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</si>
  <si>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</si>
  <si>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</si>
  <si>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</si>
  <si>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</si>
  <si>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</si>
  <si>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</si>
  <si>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</si>
  <si>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</si>
  <si>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</si>
  <si>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</si>
  <si>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</si>
  <si>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</si>
  <si>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</si>
  <si>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</si>
  <si>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</si>
  <si>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</si>
  <si>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</si>
  <si>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</si>
  <si>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</si>
  <si>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</si>
  <si>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</si>
  <si>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</si>
  <si>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</si>
  <si>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</si>
  <si>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</si>
  <si>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</si>
  <si>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</si>
  <si>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</si>
  <si>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</si>
  <si>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</si>
  <si>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</si>
  <si>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</si>
  <si>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</si>
  <si>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</si>
  <si>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</si>
  <si>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</si>
  <si>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</si>
  <si>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</si>
  <si>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</si>
  <si>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</si>
  <si>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</si>
  <si>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</si>
  <si>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</si>
  <si>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</si>
  <si>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</si>
  <si>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</si>
  <si>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</si>
  <si>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</si>
  <si>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</si>
  <si>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</si>
  <si>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</si>
  <si>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</si>
  <si>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</si>
  <si>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</si>
  <si>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</si>
  <si>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</si>
  <si>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</si>
  <si>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</si>
  <si>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</si>
  <si>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</si>
  <si>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</si>
  <si>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</si>
  <si>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</si>
  <si>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</si>
  <si>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</si>
  <si>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</si>
  <si>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</si>
  <si>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</si>
  <si>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</si>
  <si>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</si>
  <si>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</si>
  <si>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</si>
  <si>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</si>
  <si>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</si>
  <si>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</si>
  <si>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</si>
  <si>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</si>
  <si>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</si>
  <si>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</si>
  <si>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</si>
  <si>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</si>
  <si>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</si>
  <si>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</si>
  <si>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</si>
  <si>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</si>
  <si>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</si>
  <si>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</si>
  <si>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</si>
  <si>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</si>
  <si>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</si>
  <si>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</si>
  <si>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</si>
  <si>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</si>
  <si>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</si>
  <si>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</si>
  <si>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</si>
  <si>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</si>
  <si>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</si>
  <si>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</si>
  <si>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</si>
  <si>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</si>
  <si>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</si>
  <si>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</si>
  <si>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</si>
  <si>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</si>
  <si>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</si>
  <si>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</si>
  <si>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</si>
  <si>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</si>
  <si>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</si>
  <si>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</si>
  <si>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</si>
  <si>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</si>
  <si>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</si>
  <si>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</si>
  <si>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</si>
  <si>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</si>
  <si>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</si>
  <si>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</si>
  <si>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</si>
  <si>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</si>
  <si>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</si>
  <si>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</si>
  <si>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</si>
  <si>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</si>
  <si>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</si>
  <si>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</si>
  <si>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</si>
  <si>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</si>
  <si>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</si>
  <si>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</si>
  <si>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</si>
  <si>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</si>
  <si>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</si>
  <si>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</si>
  <si>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</si>
  <si>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</si>
  <si>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</si>
  <si>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</si>
  <si>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</si>
  <si>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</si>
  <si>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</si>
  <si>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</si>
  <si>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</si>
  <si>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</si>
  <si>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</si>
  <si>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</si>
  <si>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</si>
  <si>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</si>
  <si>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</si>
  <si>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</si>
  <si>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</si>
  <si>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</si>
  <si>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</si>
  <si>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</si>
  <si>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</si>
  <si>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</si>
  <si>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</si>
  <si>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</si>
  <si>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</si>
  <si>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</si>
  <si>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</si>
  <si>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</si>
  <si>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</si>
  <si>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</si>
  <si>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</si>
  <si>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</si>
  <si>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</si>
  <si>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</si>
  <si>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</si>
  <si>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</si>
  <si>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</si>
  <si>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</si>
  <si>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</si>
  <si>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</si>
  <si>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</si>
  <si>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</si>
  <si>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</si>
  <si>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</si>
  <si>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</si>
  <si>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</si>
  <si>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</si>
  <si>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</si>
  <si>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</si>
  <si>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</si>
  <si>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</si>
  <si>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</si>
  <si>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</si>
  <si>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</si>
  <si>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</si>
  <si>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</si>
  <si>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</si>
  <si>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</si>
  <si>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</si>
  <si>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</si>
  <si>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</si>
  <si>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</si>
  <si>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</si>
  <si>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</si>
  <si>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</si>
  <si>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</si>
  <si>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</si>
  <si>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</si>
  <si>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</si>
  <si>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</si>
  <si>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</si>
  <si>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</si>
  <si>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</si>
  <si>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</si>
  <si>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</si>
  <si>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</si>
  <si>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</si>
  <si>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</si>
  <si>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</si>
  <si>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</si>
  <si>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</si>
  <si>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</si>
  <si>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</si>
  <si>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</si>
  <si>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</si>
  <si>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</si>
  <si>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</si>
  <si>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</si>
  <si>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</si>
  <si>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</si>
  <si>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</si>
  <si>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</si>
  <si>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</si>
  <si>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</si>
  <si>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</si>
  <si>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</si>
  <si>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</si>
  <si>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</si>
  <si>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</si>
  <si>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</si>
  <si>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</si>
  <si>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</si>
  <si>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</si>
  <si>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</si>
  <si>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</si>
  <si>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</si>
  <si>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</si>
  <si>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</si>
  <si>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</si>
  <si>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</si>
  <si>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</si>
  <si>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</si>
  <si>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</si>
  <si>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</si>
  <si>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</si>
  <si>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</si>
  <si>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</si>
  <si>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</si>
  <si>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</si>
  <si>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</si>
  <si>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</si>
  <si>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</si>
  <si>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</si>
  <si>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</si>
  <si>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</si>
  <si>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</si>
  <si>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</si>
  <si>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</si>
  <si>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</si>
  <si>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</si>
  <si>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</si>
  <si>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</si>
  <si>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MC1 08:32, autorizado 08:51, em intervalo 09:39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</si>
  <si>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</si>
  <si>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</si>
  <si>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</si>
  <si>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</si>
  <si>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</si>
  <si>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</si>
  <si>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</si>
  <si>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</si>
  <si>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</si>
  <si>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</si>
  <si>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651TBS/TBSPAT1</t>
  </si>
  <si>
    <t xml:space="preserve">Descarga de brita via 1 de TBS </t>
  </si>
  <si>
    <t>1 Tiago + Kleyton</t>
  </si>
  <si>
    <t>9425/7632</t>
  </si>
  <si>
    <t>TBSN</t>
  </si>
  <si>
    <t>Execução de solda - Condicionado a temperatura (abertura na chegada do W70)</t>
  </si>
  <si>
    <t>TSE-N</t>
  </si>
  <si>
    <t>TSEN</t>
  </si>
  <si>
    <t>Maik</t>
  </si>
  <si>
    <t>Limpeza de ombro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</si>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</sst>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G1" activePane="topRight" state="frozen"/>
      <selection pane="topRight" activeCell="BP782" sqref="BP78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/>
      <c r="AT118" s="32"/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/>
      <c r="BI118" s="14"/>
      <c r="BJ118" s="14" t="s">
        <v>1500</v>
      </c>
      <c r="BK118" s="14"/>
      <c r="BL118" s="13"/>
      <c r="BM118" s="12"/>
      <c r="BN118" s="12"/>
      <c r="BO118" s="130"/>
      <c r="BP118" s="14"/>
      <c r="BQ118" s="10" t="str">
        <f t="shared" si="13"/>
        <v>Produção e Intervalo</v>
      </c>
      <c r="BR118" s="15">
        <f t="shared" si="14"/>
        <v>0</v>
      </c>
      <c r="BS118" s="15">
        <f t="shared" si="15"/>
        <v>0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1501</v>
      </c>
      <c r="BK120" s="14" t="s">
        <v>1501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1502</v>
      </c>
      <c r="O121" s="135">
        <v>0.375</v>
      </c>
      <c r="P121" s="135">
        <v>4.1666666666666664E-2</v>
      </c>
      <c r="Q121" s="71">
        <v>116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1503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/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1</v>
      </c>
      <c r="BI121" s="14"/>
      <c r="BJ121" s="14" t="s">
        <v>1504</v>
      </c>
      <c r="BK121" s="14" t="s">
        <v>1504</v>
      </c>
      <c r="BL121" s="13"/>
      <c r="BM121" s="12"/>
      <c r="BN121" s="12"/>
      <c r="BO121" s="130"/>
      <c r="BP121" s="14"/>
      <c r="BQ121" s="10" t="str">
        <f t="shared" si="13"/>
        <v>Produção e Intervalo</v>
      </c>
      <c r="BR121" s="15">
        <f t="shared" si="14"/>
        <v>0.99999999999999911</v>
      </c>
      <c r="BS121" s="15">
        <f t="shared" si="15"/>
        <v>0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/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1</v>
      </c>
      <c r="BI122" s="14"/>
      <c r="BJ122" s="14" t="s">
        <v>1505</v>
      </c>
      <c r="BK122" s="14"/>
      <c r="BL122" s="13"/>
      <c r="BM122" s="12"/>
      <c r="BN122" s="12"/>
      <c r="BO122" s="130"/>
      <c r="BP122" s="14"/>
      <c r="BQ122" s="10" t="str">
        <f t="shared" si="13"/>
        <v>Produção</v>
      </c>
      <c r="BR122" s="15">
        <f t="shared" si="14"/>
        <v>1.0249999999999997</v>
      </c>
      <c r="BS122" s="15">
        <f t="shared" si="15"/>
        <v>0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1</v>
      </c>
      <c r="BI124" s="14"/>
      <c r="BJ124" s="14" t="s">
        <v>1506</v>
      </c>
      <c r="BK124" s="14"/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0.92500000000000004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1507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1508</v>
      </c>
      <c r="W125" s="135" t="s">
        <v>1509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1510</v>
      </c>
      <c r="BK126" s="14" t="s">
        <v>1510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1511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1512</v>
      </c>
      <c r="BK128" s="14" t="s">
        <v>1512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1</v>
      </c>
      <c r="BI129" s="14"/>
      <c r="BJ129" s="14" t="s">
        <v>1513</v>
      </c>
      <c r="BK129" s="14" t="s">
        <v>1514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1515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1</v>
      </c>
      <c r="BI130" s="14"/>
      <c r="BJ130" s="14" t="s">
        <v>1516</v>
      </c>
      <c r="BK130" s="14" t="s">
        <v>1516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/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1517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1518</v>
      </c>
      <c r="X134" s="152" t="s">
        <v>1005</v>
      </c>
      <c r="Y134" s="129"/>
      <c r="Z134" s="129"/>
      <c r="AA134" s="71" t="s">
        <v>1519</v>
      </c>
      <c r="AB134" s="59" t="s">
        <v>997</v>
      </c>
      <c r="AC134" s="59"/>
      <c r="AD134" s="135">
        <v>0.29166666666666669</v>
      </c>
      <c r="AE134" s="151" t="s">
        <v>1520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1521</v>
      </c>
      <c r="N136" s="149" t="s">
        <v>1521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1522</v>
      </c>
      <c r="X136" s="152" t="s">
        <v>1005</v>
      </c>
      <c r="Y136" s="129"/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1523</v>
      </c>
      <c r="N138" s="149" t="s">
        <v>1524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/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148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244.7</v>
      </c>
      <c r="L139" s="71">
        <v>244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39" s="135">
        <v>0.35416666666666669</v>
      </c>
      <c r="P139" s="135">
        <v>0.16666666666666666</v>
      </c>
      <c r="Q139" s="71">
        <v>1000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1328</v>
      </c>
      <c r="X139" s="152" t="s">
        <v>1000</v>
      </c>
      <c r="Y139" s="129"/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/>
      <c r="AF139" s="71"/>
      <c r="AG139" s="71"/>
      <c r="AH139" s="42"/>
      <c r="AI139" s="119" t="str">
        <f>IF(BS_CONTROLE[[#This Row],[Atividade]]=0, "-", BS_CONTROLE[[#This Row],[Atividade]])</f>
        <v>MODERNIZAÇÃO - RECOLHIMENTO DE DORMENTE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>
        <f>IF(BS_CONTROLE[[#This Row],[SB]]=0, "-", BS_CONTROLE[[#This Row],[SB]])</f>
        <v>239251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244.7</v>
      </c>
      <c r="AQ139" s="177">
        <f>IF(BS_CONTROLE[[#This Row],[KM - Fim]]=0, "-", BS_CONTROLE[[#This Row],[KM - Fim]])</f>
        <v>244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387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1525</v>
      </c>
      <c r="W142" s="135" t="s">
        <v>1526</v>
      </c>
      <c r="X142" s="152" t="s">
        <v>1000</v>
      </c>
      <c r="Y142" s="129"/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>TAP2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/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/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4" operator="equal">
      <formula>"ERRO"</formula>
    </cfRule>
  </conditionalFormatting>
  <conditionalFormatting sqref="X4 Y1:Z5 Y8:Z779">
    <cfRule type="cellIs" dxfId="123" priority="18493" operator="equal">
      <formula>"OPORTUNIDADE"</formula>
    </cfRule>
  </conditionalFormatting>
  <conditionalFormatting sqref="AZ6:AZ779">
    <cfRule type="expression" dxfId="122" priority="18488">
      <formula>$BU6=1</formula>
    </cfRule>
  </conditionalFormatting>
  <conditionalFormatting sqref="BQ6:BQ779">
    <cfRule type="cellIs" dxfId="121" priority="18499" operator="equal">
      <formula>"Produção e Intervalo"</formula>
    </cfRule>
    <cfRule type="cellIs" dxfId="120" priority="18500" operator="equal">
      <formula>"Aderente"</formula>
    </cfRule>
    <cfRule type="cellIs" dxfId="119" priority="18501" operator="equal">
      <formula>"Intervalo"</formula>
    </cfRule>
    <cfRule type="cellIs" dxfId="118" priority="18502" operator="equal">
      <formula>"Produção"</formula>
    </cfRule>
    <cfRule type="cellIs" dxfId="117" priority="18503" operator="equal">
      <formula>"ERRO"</formula>
    </cfRule>
  </conditionalFormatting>
  <conditionalFormatting sqref="BR6:BS779">
    <cfRule type="cellIs" dxfId="116" priority="18481" operator="equal">
      <formula>"*"</formula>
    </cfRule>
    <cfRule type="cellIs" dxfId="115" priority="18482" operator="greaterThanOrEqual">
      <formula>1</formula>
    </cfRule>
    <cfRule type="cellIs" dxfId="114" priority="18483" operator="lessThan">
      <formula>1</formula>
    </cfRule>
  </conditionalFormatting>
  <conditionalFormatting sqref="Y8:Z779">
    <cfRule type="cellIs" dxfId="113" priority="18429" operator="equal">
      <formula>"NÃO"</formula>
    </cfRule>
    <cfRule type="cellIs" dxfId="112" priority="18430" operator="equal">
      <formula>"SIM"</formula>
    </cfRule>
  </conditionalFormatting>
  <conditionalFormatting sqref="Y1047842:Y1048576">
    <cfRule type="cellIs" dxfId="111" priority="18310" operator="equal">
      <formula>"OPORTUNIDADE"</formula>
    </cfRule>
  </conditionalFormatting>
  <conditionalFormatting sqref="Y1047842:Y1048576">
    <cfRule type="cellIs" dxfId="110" priority="18308" operator="equal">
      <formula>"NÃO"</formula>
    </cfRule>
    <cfRule type="cellIs" dxfId="109" priority="18309" operator="equal">
      <formula>"SIM"</formula>
    </cfRule>
  </conditionalFormatting>
  <conditionalFormatting sqref="Y6:Y7">
    <cfRule type="cellIs" dxfId="108" priority="30" operator="equal">
      <formula>"OPORTUNIDADE"</formula>
    </cfRule>
  </conditionalFormatting>
  <conditionalFormatting sqref="Y6:Y7">
    <cfRule type="cellIs" dxfId="107" priority="28" operator="equal">
      <formula>"NÃO"</formula>
    </cfRule>
    <cfRule type="cellIs" dxfId="106" priority="29" operator="equal">
      <formula>"SIM"</formula>
    </cfRule>
  </conditionalFormatting>
  <conditionalFormatting sqref="BK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31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1:BK779"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6">
      <iconSet showValue="0">
        <cfvo type="percent" val="0"/>
        <cfvo type="num" val="1"/>
        <cfvo type="num" val="1" gte="0"/>
      </iconSet>
    </cfRule>
    <cfRule type="iconSet" priority="22827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0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1527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1528</v>
      </c>
      <c r="E3" s="186" t="s">
        <v>1529</v>
      </c>
      <c r="F3" s="186" t="s">
        <v>1530</v>
      </c>
      <c r="G3" s="186" t="s">
        <v>1531</v>
      </c>
      <c r="H3" s="186" t="s">
        <v>1532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1533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1534</v>
      </c>
      <c r="D12" s="187">
        <v>9049</v>
      </c>
      <c r="E12" s="188">
        <v>46044</v>
      </c>
      <c r="F12" s="190" t="s">
        <v>1535</v>
      </c>
      <c r="G12" s="187" t="s">
        <v>1536</v>
      </c>
      <c r="H12" s="187"/>
    </row>
    <row r="13" spans="3:8">
      <c r="C13" s="187" t="s">
        <v>1534</v>
      </c>
      <c r="D13" s="187">
        <v>9044</v>
      </c>
      <c r="E13" s="188">
        <v>46044</v>
      </c>
      <c r="F13" s="190" t="s">
        <v>1537</v>
      </c>
      <c r="G13" s="187" t="s">
        <v>1538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1539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1539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1540</v>
      </c>
      <c r="C2" s="83" t="s">
        <v>1196</v>
      </c>
      <c r="D2" s="83" t="s">
        <v>1198</v>
      </c>
      <c r="E2" s="83" t="s">
        <v>1541</v>
      </c>
      <c r="F2" s="83" t="s">
        <v>1542</v>
      </c>
      <c r="G2" s="83" t="s">
        <v>1543</v>
      </c>
      <c r="H2" s="83" t="s">
        <v>1544</v>
      </c>
      <c r="I2" s="83" t="s">
        <v>1545</v>
      </c>
      <c r="J2" s="83" t="s">
        <v>1546</v>
      </c>
      <c r="K2" s="109" t="s">
        <v>1547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*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*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>TAP2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*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*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workbookViewId="0">
      <selection activeCell="G910" sqref="G91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1548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1549</v>
      </c>
      <c r="B3" s="91" t="s">
        <v>1550</v>
      </c>
      <c r="C3" s="91" t="s">
        <v>7</v>
      </c>
      <c r="D3" s="92" t="s">
        <v>1211</v>
      </c>
      <c r="E3" s="92" t="s">
        <v>366</v>
      </c>
      <c r="F3" s="92" t="s">
        <v>1551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1552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116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210</v>
      </c>
      <c r="V118" s="98">
        <f ca="1">_xlfn.XLOOKUP(G118&amp;$V$3,BS_CONTROLE[CHAVE],BS_CONTROLE[Quantidade_11],"-")</f>
        <v>100</v>
      </c>
      <c r="W118" s="98">
        <f ca="1">_xlfn.XLOOKUP(G118&amp;$W$3,BS_CONTROLE[CHAVE],BS_CONTROLE[Quantidade_11],"-")</f>
        <v>180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4512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1</v>
      </c>
      <c r="V131" s="98">
        <f ca="1">_xlfn.XLOOKUP(G131&amp;$V$3,BS_CONTROLE[CHAVE],BS_CONTROLE[Quantidade_11],"-")</f>
        <v>27</v>
      </c>
      <c r="W131" s="98">
        <f ca="1">_xlfn.XLOOKUP(G131&amp;$W$3,BS_CONTROLE[CHAVE],BS_CONTROLE[Quantidade_11],"-")</f>
        <v>0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RECOLHIMENTO DE DORMENTE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>
        <f>IF(FN_MC!N139="","*",FN_MC!N139)</f>
        <v>239251</v>
      </c>
      <c r="M136" s="97">
        <f>IF(FN_MC!J139="","*",FN_MC!J139)</f>
        <v>74</v>
      </c>
      <c r="N136" s="183">
        <f>IF(FN_MC!K139="","*",FN_MC!K139)</f>
        <v>244.7</v>
      </c>
      <c r="O136" s="183">
        <f>IF(FN_MC!L139="","*",FN_MC!L139)</f>
        <v>244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1000 Nº DE DORMENTES</v>
      </c>
      <c r="S136" s="96" t="str">
        <f>IF(FN_MC!V139="","*",FN_MC!V139)</f>
        <v>Augusto/ Efraim</v>
      </c>
      <c r="T136" s="96" t="str">
        <f>IF(FN_MC!W139="","*",FN_MC!W139)</f>
        <v>Recolhimento de dormentes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4</v>
      </c>
      <c r="W136" s="98">
        <f ca="1">_xlfn.XLOOKUP(G136&amp;$W$3,BS_CONTROLE[CHAVE],BS_CONTROLE[Quantidade_11],"-")</f>
        <v>0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>TAP2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0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125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1553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1554</v>
      </c>
      <c r="C4" s="191" t="s">
        <v>1555</v>
      </c>
      <c r="D4" s="191" t="s">
        <v>1556</v>
      </c>
      <c r="E4" s="191" t="s">
        <v>1557</v>
      </c>
      <c r="F4" s="191" t="s">
        <v>366</v>
      </c>
      <c r="G4" s="191" t="s">
        <v>1558</v>
      </c>
    </row>
    <row r="5" spans="2:7">
      <c r="B5" s="192" t="s">
        <v>1559</v>
      </c>
      <c r="C5" s="192">
        <v>309525</v>
      </c>
      <c r="D5" s="192" t="s">
        <v>1560</v>
      </c>
      <c r="E5" s="192" t="s">
        <v>249</v>
      </c>
      <c r="F5" s="192" t="s">
        <v>1561</v>
      </c>
      <c r="G5" s="193">
        <v>46296</v>
      </c>
    </row>
    <row r="6" spans="2:7">
      <c r="B6" s="192" t="s">
        <v>1562</v>
      </c>
      <c r="C6" s="192">
        <v>257410</v>
      </c>
      <c r="D6" s="192" t="s">
        <v>1563</v>
      </c>
      <c r="E6" s="192" t="s">
        <v>249</v>
      </c>
      <c r="F6" s="192" t="s">
        <v>1561</v>
      </c>
      <c r="G6" s="193"/>
    </row>
    <row r="7" spans="2:7">
      <c r="B7" s="192" t="s">
        <v>1481</v>
      </c>
      <c r="C7" s="192">
        <v>256875</v>
      </c>
      <c r="D7" s="192" t="s">
        <v>1564</v>
      </c>
      <c r="E7" s="192" t="s">
        <v>249</v>
      </c>
      <c r="F7" s="192" t="s">
        <v>1561</v>
      </c>
      <c r="G7" s="193">
        <v>46296</v>
      </c>
    </row>
    <row r="8" spans="2:7">
      <c r="B8" s="192" t="s">
        <v>1565</v>
      </c>
      <c r="C8" s="192">
        <v>257278</v>
      </c>
      <c r="D8" s="192" t="s">
        <v>1566</v>
      </c>
      <c r="E8" s="192" t="s">
        <v>240</v>
      </c>
      <c r="F8" s="192" t="s">
        <v>1567</v>
      </c>
      <c r="G8" s="193">
        <v>46235</v>
      </c>
    </row>
    <row r="9" spans="2:7">
      <c r="B9" s="192" t="s">
        <v>1568</v>
      </c>
      <c r="C9" s="192">
        <v>261794</v>
      </c>
      <c r="D9" s="192" t="s">
        <v>1569</v>
      </c>
      <c r="E9" s="192" t="s">
        <v>240</v>
      </c>
      <c r="F9" s="192" t="s">
        <v>1567</v>
      </c>
      <c r="G9" s="193">
        <v>46082</v>
      </c>
    </row>
    <row r="10" spans="2:7">
      <c r="B10" s="192" t="s">
        <v>1570</v>
      </c>
      <c r="C10" s="192">
        <v>257033</v>
      </c>
      <c r="D10" s="192" t="s">
        <v>1571</v>
      </c>
      <c r="E10" s="192" t="s">
        <v>240</v>
      </c>
      <c r="F10" s="192" t="s">
        <v>480</v>
      </c>
      <c r="G10" s="192" t="s">
        <v>1572</v>
      </c>
    </row>
    <row r="11" spans="2:7">
      <c r="B11" s="192" t="s">
        <v>1573</v>
      </c>
      <c r="C11" s="192">
        <v>396578</v>
      </c>
      <c r="D11" s="192" t="s">
        <v>1574</v>
      </c>
      <c r="E11" s="192" t="s">
        <v>240</v>
      </c>
      <c r="F11" s="192" t="s">
        <v>480</v>
      </c>
      <c r="G11" s="192" t="s">
        <v>1572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747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1575</v>
      </c>
      <c r="D5" s="274"/>
      <c r="E5" s="274"/>
      <c r="F5" s="274"/>
      <c r="G5" s="274"/>
      <c r="H5" s="274"/>
      <c r="I5" s="274"/>
      <c r="J5" s="275"/>
      <c r="K5" s="276" t="s">
        <v>1576</v>
      </c>
      <c r="L5" s="277"/>
      <c r="M5" s="277"/>
      <c r="N5" s="277"/>
      <c r="O5" s="278" t="s">
        <v>1577</v>
      </c>
      <c r="P5" s="279"/>
      <c r="Q5" s="280"/>
    </row>
    <row r="6" spans="1:17" s="81" customFormat="1" ht="15.75" customHeight="1">
      <c r="A6" s="75" t="s">
        <v>1551</v>
      </c>
      <c r="B6" s="82" t="s">
        <v>1550</v>
      </c>
      <c r="C6" s="83" t="s">
        <v>1211</v>
      </c>
      <c r="D6" s="84" t="s">
        <v>1212</v>
      </c>
      <c r="E6" s="83" t="s">
        <v>1578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1579</v>
      </c>
      <c r="M6" s="116" t="s">
        <v>29</v>
      </c>
      <c r="N6" s="117" t="s">
        <v>1206</v>
      </c>
      <c r="O6" s="165" t="s">
        <v>1249</v>
      </c>
      <c r="P6" s="128"/>
      <c r="Q6" s="139" t="s">
        <v>1580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0</v>
      </c>
      <c r="P140" s="78"/>
      <c r="Q140" s="120" t="str">
        <f>IF($A$2=1,IF(FN_MC!BJ118="","*",FN_MC!BJ118),IF(FN_MC!BK118="","*",FN_MC!BK118))</f>
        <v>*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1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1</v>
      </c>
      <c r="P144" s="78"/>
      <c r="Q144" s="120" t="str">
        <f>IF($A$2=1,IF(FN_MC!BJ122="","*",FN_MC!BJ122),IF(FN_MC!BK122="","*",FN_MC!BK122))</f>
        <v>*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1</v>
      </c>
      <c r="P146" s="78"/>
      <c r="Q146" s="120" t="str">
        <f>IF($A$2=1,IF(FN_MC!BJ124="","*",FN_MC!BJ124),IF(FN_MC!BK124="","*",FN_MC!BK124))</f>
        <v>*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1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1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244.7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244.7</v>
      </c>
      <c r="N161" s="118" t="str">
        <f>IF(FN_MC!AM139="","*",FN_MC!AM139)</f>
        <v>TVI-TJA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2026-02-12T17:06:45Z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