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22" documentId="8_{B6337239-1A00-434D-AAD0-422EA1FEB5AE}" xr6:coauthVersionLast="47" xr6:coauthVersionMax="47" xr10:uidLastSave="{B12B0A5B-48E5-4A9A-B5E2-8076C71E0643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M384" i="1" a="1"/>
  <c r="M384" i="1"/>
  <c r="K381" i="12" s="1"/>
  <c r="N384" i="1" a="1"/>
  <c r="N384" i="1"/>
  <c r="L381" i="12" s="1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<sst xmlns="http://schemas.openxmlformats.org/spreadsheetml/2006/main" count="7237" uniqueCount="1827">
  <si>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</si>
  <si>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</si>
  <si>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</si>
  <si>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</si>
  <si>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</si>
  <si>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</si>
  <si>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</si>
  <si>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</si>
  <si>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</si>
  <si>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</si>
  <si>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</si>
  <si>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</si>
  <si>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</si>
  <si>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</si>
  <si>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</si>
  <si>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</si>
  <si>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</si>
  <si>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</si>
  <si>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</si>
  <si>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</si>
  <si>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</si>
  <si>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</si>
  <si>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</si>
  <si>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</si>
  <si>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</si>
  <si>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</si>
  <si>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</si>
  <si>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</si>
  <si>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</si>
  <si>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</si>
  <si>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</si>
  <si>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</si>
  <si>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</si>
  <si>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</si>
  <si>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</si>
  <si>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</si>
  <si>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</si>
  <si>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</si>
  <si>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</si>
  <si>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</si>
  <si>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</si>
  <si>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</si>
  <si>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</si>
  <si>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</si>
  <si>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</si>
  <si>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</si>
  <si>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</si>
  <si>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</si>
  <si>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</si>
  <si>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</si>
  <si>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</si>
  <si>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</si>
  <si>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</si>
  <si>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</si>
  <si>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</si>
  <si>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</si>
  <si>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</si>
  <si>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</si>
  <si>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</si>
  <si>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</si>
  <si>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</si>
  <si>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</si>
  <si>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</si>
  <si>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</si>
  <si>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</si>
  <si>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</si>
  <si>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</si>
  <si>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</si>
  <si>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</si>
  <si>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</si>
  <si>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</si>
  <si>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</si>
  <si>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</si>
  <si>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</si>
  <si>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</si>
  <si>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</si>
  <si>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</si>
  <si>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</si>
  <si>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</si>
  <si>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</si>
  <si>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</si>
  <si>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</si>
  <si>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</si>
  <si>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</si>
  <si>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</si>
  <si>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</si>
  <si>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</si>
  <si>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</si>
  <si>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</si>
  <si>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</si>
  <si>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</si>
  <si>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</si>
  <si>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</si>
  <si>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</si>
  <si>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</si>
  <si>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</si>
  <si>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</si>
  <si>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</si>
  <si>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</si>
  <si>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</si>
  <si>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</si>
  <si>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</si>
  <si>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</si>
  <si>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</si>
  <si>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</si>
  <si>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</si>
  <si>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</si>
  <si>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</si>
  <si>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</si>
  <si>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</si>
  <si>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</si>
  <si>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</si>
  <si>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</si>
  <si>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</si>
  <si>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</si>
  <si>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</si>
  <si>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</si>
  <si>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</si>
  <si>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</si>
  <si>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</si>
  <si>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</si>
  <si>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</si>
  <si>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</si>
  <si>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</si>
  <si>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</si>
  <si>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</si>
  <si>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</si>
  <si>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</si>
  <si>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</si>
  <si>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</si>
  <si>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</si>
  <si>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</si>
  <si>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</si>
  <si>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</si>
  <si>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</si>
  <si>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</si>
  <si>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</si>
  <si>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</si>
  <si>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</si>
  <si>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</si>
  <si>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</si>
  <si>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</si>
  <si>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</si>
  <si>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</si>
  <si>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</si>
  <si>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</si>
  <si>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</si>
  <si>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</si>
  <si>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</si>
  <si>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</si>
  <si>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</si>
  <si>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</si>
  <si>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</si>
  <si>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</si>
  <si>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</si>
  <si>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</si>
  <si>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</si>
  <si>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</si>
  <si>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</si>
  <si>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</si>
  <si>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</si>
  <si>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</si>
  <si>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</si>
  <si>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</si>
  <si>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</si>
  <si>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</si>
  <si>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</si>
  <si>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</si>
  <si>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</si>
  <si>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</si>
  <si>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</si>
  <si>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</si>
  <si>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</si>
  <si>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</si>
  <si>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</si>
  <si>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</si>
  <si>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</si>
  <si>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</si>
  <si>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</si>
  <si>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</si>
  <si>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</si>
  <si>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</si>
  <si>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</si>
  <si>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</si>
  <si>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</si>
  <si>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</si>
  <si>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</si>
  <si>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</si>
  <si>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</si>
  <si>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</si>
  <si>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</si>
  <si>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</si>
  <si>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</si>
  <si>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</si>
  <si>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</si>
  <si>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</si>
  <si>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</si>
  <si>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</si>
  <si>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</si>
  <si>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</si>
  <si>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</si>
  <si>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</si>
  <si>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</si>
  <si>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</si>
  <si>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</si>
  <si>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</si>
  <si>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</si>
  <si>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</si>
  <si>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</si>
  <si>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</si>
  <si>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</si>
  <si>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</si>
  <si>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</si>
  <si>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</si>
  <si>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</si>
  <si>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</si>
  <si>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</si>
  <si>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</si>
  <si>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</si>
  <si>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</si>
  <si>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</si>
  <si>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</si>
  <si>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</si>
  <si>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</si>
  <si>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</si>
  <si>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</si>
  <si>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</si>
  <si>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</si>
  <si>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</si>
  <si>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</si>
  <si>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</si>
  <si>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</si>
  <si>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</si>
  <si>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</si>
  <si>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</si>
  <si>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</si>
  <si>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</si>
  <si>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</si>
  <si>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</si>
  <si>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</si>
  <si>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</si>
  <si>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</si>
  <si>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</si>
  <si>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</si>
  <si>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</si>
  <si>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</si>
  <si>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</si>
  <si>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</si>
  <si>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</si>
  <si>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</si>
  <si>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</si>
  <si>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</si>
  <si>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</si>
  <si>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</si>
  <si>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</si>
  <si>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</si>
  <si>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</si>
  <si>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</si>
  <si>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</si>
  <si>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</si>
  <si>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</si>
  <si>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</si>
  <si>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</si>
  <si>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</si>
  <si>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</si>
  <si>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</si>
  <si>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</si>
  <si>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</si>
  <si>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</si>
  <si>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</si>
  <si>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</si>
  <si>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</si>
  <si>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</si>
  <si>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</si>
  <si>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</si>
  <si>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</si>
  <si>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</si>
  <si>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</si>
  <si>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</si>
  <si>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</si>
  <si>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</si>
  <si>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</si>
  <si>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</si>
  <si>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</si>
  <si>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</si>
  <si>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</si>
  <si>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</si>
  <si>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</si>
  <si>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</si>
  <si>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</si>
  <si>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</si>
  <si>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</si>
  <si>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</si>
  <si>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</si>
  <si>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</si>
  <si>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</si>
  <si>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</si>
  <si>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</si>
  <si>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</si>
  <si>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</si>
  <si>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</si>
  <si>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</si>
  <si>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</si>
  <si>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</si>
  <si>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</si>
  <si>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</si>
  <si>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</si>
  <si>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</si>
  <si>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</si>
  <si>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</si>
  <si>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</si>
  <si>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</si>
  <si>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</si>
  <si>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</si>
  <si>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</si>
  <si>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</si>
  <si>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</si>
  <si>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</si>
  <si>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</si>
  <si>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</si>
  <si>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</si>
  <si>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</si>
  <si>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</si>
  <si>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</si>
  <si>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</si>
  <si>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</si>
  <si>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</si>
  <si>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</si>
  <si>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</si>
  <si>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</si>
  <si>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</si>
  <si>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</si>
  <si>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</si>
  <si>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</si>
  <si>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</si>
  <si>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</si>
  <si>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</si>
  <si>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</si>
  <si>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</si>
  <si>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</si>
  <si>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</si>
  <si>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</si>
  <si>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</si>
  <si>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</si>
  <si>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</si>
  <si>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</si>
  <si>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</si>
  <si>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</si>
  <si>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</si>
  <si>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</si>
  <si>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</si>
  <si>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</si>
  <si>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</si>
  <si>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</si>
  <si>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</si>
  <si>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</si>
  <si>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</si>
  <si>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</si>
  <si>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</si>
  <si>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</si>
  <si>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</si>
  <si>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</si>
  <si>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</si>
  <si>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</si>
  <si>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</si>
  <si>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</si>
  <si>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</si>
  <si>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</si>
  <si>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</si>
  <si>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</si>
  <si>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</si>
  <si>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</si>
  <si>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</si>
  <si>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</si>
  <si>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</si>
  <si>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</si>
  <si>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</si>
  <si>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</si>
  <si>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</si>
  <si>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</si>
  <si>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</si>
  <si>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</si>
  <si>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</si>
  <si>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</si>
  <si>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</si>
  <si>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</si>
  <si>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</si>
  <si>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</si>
  <si>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</si>
  <si>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</si>
  <si>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</si>
  <si>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</si>
  <si>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</si>
  <si>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</si>
  <si>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</si>
  <si>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</si>
  <si>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</si>
  <si>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</si>
  <si>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</si>
  <si>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</si>
  <si>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</si>
  <si>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</si>
  <si>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</si>
  <si>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</si>
  <si>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</si>
  <si>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</si>
  <si>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</si>
  <si>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</si>
  <si>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</si>
  <si>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</si>
  <si>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</si>
  <si>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</si>
  <si>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</si>
  <si>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</si>
  <si>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</si>
  <si>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</si>
  <si>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</si>
  <si>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</si>
  <si>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</si>
  <si>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</si>
  <si>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</si>
  <si>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</si>
  <si>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</si>
  <si>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</si>
  <si>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</si>
  <si>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</si>
  <si>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</si>
  <si>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</si>
  <si>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</si>
  <si>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</si>
  <si>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</si>
  <si>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</si>
  <si>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</si>
  <si>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</si>
  <si>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</si>
  <si>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</si>
  <si>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</si>
  <si>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</si>
  <si>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</si>
  <si>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</si>
  <si>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</si>
  <si>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</si>
  <si>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</si>
  <si>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</si>
  <si>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</si>
  <si>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</si>
  <si>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</si>
  <si>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</si>
  <si>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</si>
  <si>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</si>
  <si>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</si>
  <si>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</si>
  <si>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</si>
  <si>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</si>
  <si>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</si>
  <si>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</si>
  <si>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</si>
  <si>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</si>
  <si>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</si>
  <si>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</si>
  <si>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</si>
  <si>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</si>
  <si>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</si>
  <si>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</si>
  <si>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</si>
  <si>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</si>
  <si>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</si>
  <si>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</si>
  <si>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</si>
  <si>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</si>
  <si>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</si>
  <si>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</si>
  <si>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</si>
  <si>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</si>
  <si>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</si>
  <si>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</si>
  <si>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</si>
  <si>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</si>
  <si>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</si>
  <si>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</si>
  <si>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</si>
  <si>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</si>
  <si>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</si>
  <si>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</si>
  <si>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</si>
  <si>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</si>
  <si>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</si>
  <si>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</si>
  <si>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</si>
  <si>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</si>
  <si>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</si>
  <si>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</si>
  <si>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</si>
  <si>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</si>
  <si>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</si>
  <si>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</si>
  <si>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</si>
  <si>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</si>
  <si>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</si>
  <si>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</si>
  <si>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</si>
  <si>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</si>
  <si>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</si>
  <si>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</si>
  <si>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</si>
  <si>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</si>
  <si>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</si>
  <si>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</si>
  <si>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</si>
  <si>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</si>
  <si>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</si>
  <si>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</si>
  <si>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</si>
  <si>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</si>
  <si>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</si>
  <si>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</si>
  <si>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</si>
  <si>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</si>
  <si>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</si>
  <si>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</si>
  <si>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</si>
  <si>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</si>
  <si>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</si>
  <si>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</si>
  <si>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</si>
  <si>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</si>
  <si>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</si>
  <si>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</si>
  <si>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</si>
  <si>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</si>
  <si>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</si>
  <si>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</si>
  <si>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</si>
  <si>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</si>
  <si>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</si>
  <si>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</si>
  <si>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</si>
  <si>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</si>
  <si>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</si>
  <si>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</si>
  <si>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</si>
  <si>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</si>
  <si>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</si>
  <si>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</si>
  <si>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</si>
  <si>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</si>
  <si>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</si>
  <si>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</si>
  <si>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</si>
  <si>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</si>
  <si>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</si>
  <si>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</si>
  <si>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</si>
  <si>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</si>
  <si>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</si>
  <si>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</si>
  <si>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</si>
  <si>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</si>
  <si>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</si>
  <si>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</si>
  <si>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</si>
  <si>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</si>
  <si>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</si>
  <si>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</si>
  <si>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</si>
  <si>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</si>
  <si>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</si>
  <si>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</si>
  <si>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</si>
  <si>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</si>
  <si>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</si>
  <si>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</si>
  <si>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</si>
  <si>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</si>
  <si>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</si>
  <si>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</si>
  <si>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</si>
  <si>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</si>
  <si>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</si>
  <si>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</si>
  <si>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</si>
  <si>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</si>
  <si>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</si>
  <si>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</si>
  <si>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</si>
  <si>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</si>
  <si>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</si>
  <si>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</si>
  <si>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</si>
  <si>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</si>
  <si>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</si>
  <si>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</si>
  <si>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</si>
  <si>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</si>
  <si>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</si>
  <si>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</si>
  <si>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</si>
  <si>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</si>
  <si>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</si>
  <si>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</si>
  <si>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</si>
  <si>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</si>
  <si>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</si>
  <si>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</si>
  <si>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</si>
  <si>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</si>
  <si>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</si>
  <si>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</si>
  <si>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</si>
  <si>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</si>
  <si>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</si>
  <si>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</si>
  <si>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</si>
  <si>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</si>
  <si>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</si>
  <si>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</si>
  <si>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</si>
  <si>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</si>
  <si>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</si>
  <si>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</si>
  <si>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</si>
  <si>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</si>
  <si>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</si>
  <si>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</si>
  <si>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</si>
  <si>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</si>
  <si>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</si>
  <si>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</si>
  <si>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</si>
  <si>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</si>
  <si>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</si>
  <si>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</si>
  <si>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</si>
  <si>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</si>
  <si>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</si>
  <si>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</si>
  <si>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</si>
  <si>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</si>
  <si>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</si>
  <si>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</si>
  <si>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</si>
  <si>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</si>
  <si>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</si>
  <si>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</si>
  <si>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</si>
  <si>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</si>
  <si>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</si>
  <si>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</si>
  <si>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</si>
  <si>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</si>
  <si>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</si>
  <si>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</si>
  <si>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</si>
  <si>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</si>
  <si>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</si>
  <si>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</si>
  <si>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</si>
  <si>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</si>
  <si>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</si>
  <si>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</si>
  <si>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</si>
  <si>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</si>
  <si>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</si>
  <si>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</si>
  <si>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</si>
  <si>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</si>
  <si>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</si>
  <si>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</si>
  <si>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</si>
  <si>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</si>
  <si>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</si>
  <si>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</si>
  <si>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</si>
  <si>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</si>
  <si>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</si>
  <si>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</si>
  <si>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</si>
  <si>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</si>
  <si>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</si>
  <si>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</si>
  <si>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</si>
  <si>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</si>
  <si>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</si>
  <si>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</si>
  <si>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</si>
  <si>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</si>
  <si>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</si>
  <si>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</si>
  <si>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</si>
  <si>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</si>
  <si>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</si>
  <si>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</si>
  <si>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</si>
  <si>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</si>
  <si>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</si>
  <si>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</si>
  <si>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</si>
  <si>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</si>
  <si>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</si>
  <si>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</si>
  <si>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</si>
  <si>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</si>
  <si>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</si>
  <si>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</si>
  <si>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</si>
  <si>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</si>
  <si>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</si>
  <si>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</si>
  <si>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</si>
  <si>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</si>
  <si>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</si>
  <si>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</si>
  <si>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</si>
  <si>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</si>
  <si>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</si>
  <si>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</si>
  <si>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</si>
  <si>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</si>
  <si>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</si>
  <si>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</si>
  <si>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</si>
  <si>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</si>
  <si>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</si>
  <si>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</si>
  <si>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</si>
  <si>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</si>
  <si>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</si>
  <si>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</si>
  <si>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</si>
  <si>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</si>
  <si>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</si>
  <si>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</si>
  <si>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</si>
  <si>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</si>
  <si>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</si>
  <si>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</si>
  <si>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</si>
  <si>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</si>
  <si>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</si>
  <si>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</si>
  <si>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</si>
  <si>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</si>
  <si>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</si>
  <si>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</si>
  <si>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</si>
  <si>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</si>
  <si>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</si>
  <si>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</si>
  <si>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</si>
  <si>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</si>
  <si>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</si>
  <si>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</si>
  <si>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</si>
  <si>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</si>
  <si>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</si>
  <si>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</si>
  <si>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</si>
  <si>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</si>
  <si>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</si>
  <si>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</si>
  <si>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</si>
  <si>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</si>
  <si>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</si>
  <si>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</si>
  <si>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</si>
  <si>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</si>
  <si>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</si>
  <si>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</si>
  <si>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</si>
  <si>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</si>
  <si>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</si>
  <si>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</si>
  <si>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</si>
  <si>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</si>
  <si>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</si>
  <si>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</si>
  <si>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</si>
  <si>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</si>
  <si>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</si>
  <si>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</si>
  <si>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</si>
  <si>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</si>
  <si>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</si>
  <si>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</si>
  <si>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</si>
  <si>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</si>
  <si>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</si>
  <si>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</si>
  <si>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</si>
  <si>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</si>
  <si>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</si>
  <si>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</si>
  <si>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</si>
  <si>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</si>
  <si>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</si>
  <si>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</si>
  <si>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</si>
  <si>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</si>
  <si>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</si>
  <si>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</si>
  <si>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</si>
  <si>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</si>
  <si>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</si>
  <si>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</si>
  <si>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</si>
  <si>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</si>
  <si>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</si>
  <si>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</si>
  <si>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</si>
  <si>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</si>
  <si>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</si>
  <si>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</si>
  <si>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</si>
  <si>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</si>
  <si>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</si>
  <si>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</si>
  <si>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</si>
  <si>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</si>
  <si>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</si>
  <si>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</si>
  <si>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</si>
  <si>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</si>
  <si>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</si>
  <si>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</si>
  <si>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</si>
  <si>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</si>
  <si>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</si>
  <si>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</si>
  <si>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</si>
  <si>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</si>
  <si>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</si>
  <si>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</si>
  <si>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</si>
  <si>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</si>
  <si>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</si>
  <si>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</si>
  <si>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</si>
  <si>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</si>
  <si>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</si>
  <si>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</si>
  <si>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</si>
  <si>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</si>
  <si>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</si>
  <si>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</si>
  <si>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</si>
  <si>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</si>
  <si>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</si>
  <si>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</si>
  <si>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</si>
  <si>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</si>
  <si>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</si>
  <si>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</si>
  <si>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</si>
  <si>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</si>
  <si>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</si>
  <si>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</si>
  <si>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</si>
  <si>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</si>
  <si>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</si>
  <si>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</si>
  <si>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</si>
  <si>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</si>
  <si>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</si>
  <si>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</si>
  <si>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</si>
  <si>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</si>
  <si>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</si>
  <si>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</si>
  <si>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</si>
  <si>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</si>
  <si>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</si>
  <si>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</si>
  <si>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</si>
  <si>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</si>
  <si>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</si>
  <si>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</si>
  <si>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</si>
  <si>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</si>
  <si>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</si>
  <si>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</si>
  <si>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</si>
  <si>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</si>
  <si>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</si>
  <si>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</si>
  <si>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</si>
  <si>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</si>
  <si>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</si>
  <si>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</si>
  <si>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</si>
  <si>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</si>
  <si>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</si>
  <si>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</si>
  <si>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</si>
  <si>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</si>
  <si>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</si>
  <si>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</si>
  <si>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</si>
  <si>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</si>
  <si>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</si>
  <si>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</si>
  <si>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</si>
  <si>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</si>
  <si>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</si>
  <si>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</si>
  <si>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</si>
  <si>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</si>
  <si>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</si>
  <si>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</si>
  <si>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</si>
  <si>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</si>
  <si>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</si>
  <si>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</si>
  <si>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</si>
  <si>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</si>
  <si>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</si>
  <si>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</si>
  <si>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</si>
  <si>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</si>
  <si>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</si>
  <si>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</si>
  <si>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</si>
  <si>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</si>
  <si>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</si>
  <si>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</si>
  <si>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</si>
  <si>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</si>
  <si>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</si>
  <si>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</si>
  <si>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</si>
  <si>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</si>
  <si>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</si>
  <si>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</si>
  <si>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</si>
  <si>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</si>
  <si>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</si>
  <si>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</si>
  <si>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</si>
  <si>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</si>
  <si>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</si>
  <si>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</si>
  <si>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</si>
  <si>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</si>
  <si>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</si>
  <si>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</si>
  <si>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</si>
  <si>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</si>
  <si>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</si>
  <si>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</si>
  <si>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</si>
  <si>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</si>
  <si>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</si>
  <si>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</si>
  <si>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</si>
  <si>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</si>
  <si>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</si>
  <si>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</si>
  <si>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</si>
  <si>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</si>
  <si>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</si>
  <si>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</si>
  <si>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</si>
  <si>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</si>
  <si>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</si>
  <si>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</si>
  <si>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</si>
  <si>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</si>
  <si>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</si>
  <si>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</si>
  <si>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</si>
  <si>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</si>
  <si>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</si>
  <si>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</si>
  <si>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</si>
  <si>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</si>
  <si>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</si>
  <si>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</si>
  <si>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</si>
  <si>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</si>
  <si>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</si>
  <si>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</si>
  <si>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</si>
  <si>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</si>
  <si>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</si>
  <si>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</si>
  <si>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</si>
  <si>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</si>
  <si>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</si>
  <si>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</si>
  <si>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</si>
  <si>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</si>
  <si>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</si>
  <si>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</si>
  <si>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</si>
  <si>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</si>
  <si>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</si>
  <si>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</si>
  <si>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</si>
  <si>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</si>
  <si>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</si>
  <si>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</si>
  <si>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</si>
  <si>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</si>
  <si>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</si>
  <si>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</si>
  <si>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</si>
  <si>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</si>
  <si>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</si>
  <si>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</si>
  <si>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</si>
  <si>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</si>
  <si>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</si>
  <si>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</si>
  <si>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</si>
  <si>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</si>
  <si>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</si>
  <si>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</si>
  <si>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</si>
  <si>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</si>
  <si>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</si>
  <si>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</si>
  <si>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</si>
  <si>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</si>
  <si>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</si>
  <si>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</si>
  <si>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</si>
  <si>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</si>
  <si>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</si>
  <si>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</si>
  <si>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</si>
  <si>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</si>
  <si>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</si>
  <si>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</si>
  <si>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</si>
  <si>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</si>
  <si>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</si>
  <si>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</si>
  <si>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</si>
  <si>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</si>
  <si>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</si>
  <si>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</si>
  <si>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</si>
  <si>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</si>
  <si>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</si>
  <si>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</si>
  <si>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</si>
  <si>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</si>
  <si>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</si>
  <si>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</si>
  <si>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</si>
  <si>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</si>
  <si>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</si>
  <si>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</si>
  <si>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</si>
  <si>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</si>
  <si>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</si>
  <si>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</si>
  <si>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</si>
  <si>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</si>
  <si>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</si>
  <si>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</si>
  <si>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</si>
  <si>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</si>
  <si>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</si>
  <si>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</si>
  <si>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</si>
  <si>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</si>
  <si>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</si>
  <si>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</si>
  <si>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</si>
  <si>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</si>
  <si>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</si>
  <si>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</si>
  <si>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</si>
  <si>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</si>
  <si>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</si>
  <si>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</si>
  <si>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</si>
  <si>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</si>
  <si>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</si>
  <si>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</si>
  <si>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</si>
  <si>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</si>
  <si>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</si>
  <si>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</si>
  <si>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</si>
  <si>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</si>
  <si>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</si>
  <si>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</si>
  <si>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</si>
  <si>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</si>
  <si>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</si>
  <si>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</si>
  <si>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</si>
  <si>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</si>
  <si>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</si>
  <si>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</si>
  <si>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</si>
  <si>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</si>
  <si>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</si>
  <si>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</si>
  <si>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</si>
  <si>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</si>
  <si>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</si>
  <si>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</si>
  <si>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</si>
  <si>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</si>
  <si>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</si>
  <si>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</si>
  <si>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</si>
  <si>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</si>
  <si>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</si>
  <si>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</si>
  <si>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</si>
  <si>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</si>
  <si>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</si>
  <si>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</si>
  <si>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</si>
  <si>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</si>
  <si>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</si>
  <si>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</si>
  <si>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</si>
  <si>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</si>
  <si>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</si>
  <si>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</si>
  <si>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</si>
  <si>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</si>
  <si>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</si>
  <si>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</si>
  <si>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</si>
  <si>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</si>
  <si>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</si>
  <si>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</si>
  <si>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</si>
  <si>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</si>
  <si>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</si>
  <si>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</si>
  <si>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</si>
  <si>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</si>
  <si>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</si>
  <si>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</si>
  <si>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</si>
  <si>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</si>
  <si>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</si>
  <si>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</si>
  <si>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</si>
  <si>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</si>
  <si>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</si>
  <si>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</si>
  <si>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</si>
  <si>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</si>
  <si>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</si>
  <si>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</si>
  <si>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</si>
  <si>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</si>
  <si>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</si>
  <si>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</si>
  <si>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</si>
  <si>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</si>
  <si>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</si>
  <si>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</si>
  <si>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</si>
  <si>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</si>
  <si>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</si>
  <si>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</si>
  <si>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</si>
  <si>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</si>
  <si>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</si>
  <si>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</si>
  <si>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</si>
  <si>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</si>
  <si>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</si>
  <si>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</si>
  <si>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</si>
  <si>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</si>
  <si>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</si>
  <si>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</si>
  <si>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</si>
  <si>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</si>
  <si>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</si>
  <si>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</si>
  <si>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</si>
  <si>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</si>
  <si>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</si>
  <si>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</si>
  <si>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</si>
  <si>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</si>
  <si>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</si>
  <si>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</si>
  <si>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</si>
  <si>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</si>
  <si>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</si>
  <si>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</si>
  <si>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</si>
  <si>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</si>
  <si>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</si>
  <si>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</si>
  <si>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</si>
  <si>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</si>
  <si>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</si>
  <si>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</si>
  <si>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</si>
  <si>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</si>
  <si>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</si>
  <si>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</si>
  <si>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</si>
  <si>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</si>
  <si>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</si>
  <si>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</si>
  <si>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</si>
  <si>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</si>
  <si>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</si>
  <si>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</si>
  <si>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</si>
  <si>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</si>
  <si>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</si>
  <si>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</si>
  <si>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</si>
  <si>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</si>
  <si>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</si>
  <si>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</si>
  <si>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</si>
  <si>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</si>
  <si>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</si>
  <si>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</si>
  <si>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</si>
  <si>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</si>
  <si>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</si>
  <si>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</si>
  <si>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</si>
  <si>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</si>
  <si>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</si>
  <si>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</si>
  <si>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</si>
  <si>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</si>
  <si>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</si>
  <si>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</si>
  <si>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</si>
  <si>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</si>
  <si>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</si>
  <si>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</si>
  <si>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</si>
  <si>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</si>
  <si>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</si>
  <si>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</si>
  <si>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</si>
  <si>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</si>
  <si>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</si>
  <si>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</si>
  <si>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</si>
  <si>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</si>
  <si>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</si>
  <si>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</si>
  <si>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</si>
  <si>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</si>
  <si>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</si>
  <si>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</si>
  <si>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</si>
  <si>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</si>
  <si>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</si>
  <si>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</si>
  <si>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</si>
  <si>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</si>
  <si>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</si>
  <si>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</si>
  <si>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</si>
  <si>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</si>
  <si>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</si>
  <si>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</si>
  <si>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</si>
  <si>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</si>
  <si>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</si>
  <si>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</si>
  <si>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</si>
  <si>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</si>
  <si>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</si>
  <si>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</si>
  <si>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</si>
  <si>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</si>
  <si>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</si>
  <si>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</si>
  <si>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</si>
  <si>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</si>
  <si>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</si>
  <si>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</si>
  <si>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</si>
  <si>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</si>
  <si>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</si>
  <si>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</si>
  <si>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</si>
  <si>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</si>
  <si>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</si>
  <si>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</si>
  <si>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</si>
  <si>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</si>
  <si>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</si>
  <si>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</si>
  <si>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</si>
  <si>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</si>
  <si>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</si>
  <si>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</si>
  <si>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</si>
  <si>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</si>
  <si>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</si>
  <si>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</si>
  <si>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</si>
  <si>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</si>
  <si>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</si>
  <si>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</si>
  <si>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</si>
  <si>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</si>
  <si>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</si>
  <si>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</si>
  <si>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</si>
  <si>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</si>
  <si>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</si>
  <si>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</si>
  <si>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</si>
  <si>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</si>
  <si>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</si>
  <si>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</si>
  <si>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</si>
  <si>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</si>
  <si>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</si>
  <si>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</si>
  <si>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</si>
  <si>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</si>
  <si>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</si>
  <si>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</si>
  <si>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</si>
  <si>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</si>
  <si>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</si>
  <si>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</si>
  <si>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</si>
  <si>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</si>
  <si>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</si>
  <si>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</si>
  <si>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</si>
  <si>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</si>
  <si>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</si>
  <si>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</si>
  <si>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</si>
  <si>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</si>
  <si>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</si>
  <si>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</si>
  <si>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</si>
  <si>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</si>
  <si>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</si>
  <si>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</si>
  <si>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</si>
  <si>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</si>
  <si>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</si>
  <si>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</si>
  <si>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</si>
  <si>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</si>
  <si>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</si>
  <si>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</si>
  <si>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</si>
  <si>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</si>
  <si>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</si>
  <si>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</si>
  <si>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</si>
  <si>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</si>
  <si>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</si>
  <si>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</si>
  <si>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</si>
  <si>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</si>
  <si>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</si>
  <si>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</si>
  <si>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</si>
  <si>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</si>
  <si>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</si>
  <si>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</si>
  <si>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</si>
  <si>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</si>
  <si>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</si>
  <si>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</si>
  <si>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</si>
  <si>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</si>
  <si>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</si>
  <si>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</si>
  <si>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</si>
  <si>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</si>
  <si>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</si>
  <si>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</si>
  <si>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</si>
  <si>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</si>
  <si>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</si>
  <si>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</si>
  <si>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</si>
  <si>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</si>
  <si>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</si>
  <si>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</si>
  <si>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</si>
  <si>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</si>
  <si>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</si>
  <si>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</si>
  <si>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</si>
  <si>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</si>
  <si>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</si>
  <si>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</si>
  <si>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</si>
  <si>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</si>
  <si>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</si>
  <si>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</si>
  <si>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</si>
  <si>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</si>
  <si>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</si>
  <si>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</si>
  <si>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</si>
  <si>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</si>
  <si>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</si>
  <si>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</si>
  <si>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</si>
  <si>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</si>
  <si>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</si>
  <si>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</si>
  <si>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</si>
  <si>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</si>
  <si>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</si>
  <si>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</si>
  <si>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</si>
  <si>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</si>
  <si>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</si>
  <si>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</si>
  <si>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</si>
  <si>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</si>
  <si>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</si>
  <si>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</si>
  <si>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</si>
  <si>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</si>
  <si>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</si>
  <si>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</si>
  <si>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</si>
  <si>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</si>
  <si>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</si>
  <si>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</si>
  <si>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</si>
  <si>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</si>
  <si>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</si>
  <si>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</si>
  <si>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</si>
  <si>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</si>
  <si>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</si>
  <si>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</si>
  <si>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</si>
  <si>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</si>
  <si>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</si>
  <si>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</si>
  <si>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</si>
  <si>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</si>
  <si>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</si>
  <si>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</si>
  <si>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</si>
  <si>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</si>
  <si>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</si>
  <si>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</si>
  <si>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</si>
  <si>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</si>
  <si>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</si>
  <si>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</si>
  <si>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</si>
  <si>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</si>
  <si>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</si>
  <si>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</si>
  <si>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</si>
  <si>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</si>
  <si>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</si>
  <si>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</si>
  <si>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</si>
  <si>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</si>
  <si>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</si>
  <si>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</si>
  <si>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</si>
  <si>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</si>
  <si>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</si>
  <si>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</si>
  <si>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</si>
  <si>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</si>
  <si>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</si>
  <si>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</si>
  <si>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</si>
  <si>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</si>
  <si>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</si>
  <si>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</si>
  <si>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</si>
  <si>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</si>
  <si>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</si>
  <si>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</si>
  <si>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</si>
  <si>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</si>
  <si>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</si>
  <si>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</si>
  <si>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</si>
  <si>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</si>
  <si>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</si>
  <si>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</si>
  <si>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</si>
  <si>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</si>
  <si>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</si>
  <si>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</si>
  <si>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</si>
  <si>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</si>
  <si>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</si>
  <si>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</si>
  <si>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</si>
  <si>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</si>
  <si>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</si>
  <si>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</si>
  <si>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</si>
  <si>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</si>
  <si>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</si>
  <si>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</si>
  <si>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</si>
  <si>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</si>
  <si>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</si>
  <si>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</si>
  <si>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</si>
  <si>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</si>
  <si>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</si>
  <si>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</si>
  <si>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</si>
  <si>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</si>
  <si>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</si>
  <si>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</si>
  <si>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</si>
  <si>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</si>
  <si>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</si>
  <si>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</si>
  <si>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</si>
  <si>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</si>
  <si>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</si>
  <si>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</si>
  <si>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</si>
  <si>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</si>
  <si>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</si>
  <si>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</si>
  <si>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</si>
  <si>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</si>
  <si>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</si>
  <si>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</si>
  <si>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</si>
  <si>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</si>
  <si>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</si>
  <si>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</si>
  <si>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</si>
  <si>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</si>
  <si>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</si>
  <si>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</si>
  <si>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</si>
  <si>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</si>
  <si>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</si>
  <si>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</si>
  <si>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</si>
  <si>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</si>
  <si>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</si>
  <si>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</si>
  <si>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</si>
  <si>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</si>
  <si>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</si>
  <si>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</si>
  <si>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</si>
  <si>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</si>
  <si>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</si>
  <si>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</si>
  <si>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</si>
  <si>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</si>
  <si>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</si>
  <si>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</si>
  <si>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</si>
  <si>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</si>
  <si>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</si>
  <si>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</si>
  <si>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</si>
  <si>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</si>
  <si>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</si>
  <si>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</si>
  <si>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</si>
  <si>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</si>
  <si>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</si>
  <si>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</si>
  <si>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</si>
  <si>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</si>
  <si>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</si>
  <si>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</si>
  <si>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</si>
  <si>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</si>
  <si>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</si>
  <si>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</si>
  <si>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</si>
  <si>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</si>
  <si>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</si>
  <si>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</si>
  <si>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</si>
  <si>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</si>
  <si>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</si>
  <si>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</si>
  <si>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</si>
  <si>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</si>
  <si>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</si>
  <si>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</si>
  <si>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</si>
  <si>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</si>
  <si>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</si>
  <si>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</si>
  <si>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</si>
  <si>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</si>
  <si>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</si>
  <si>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</si>
  <si>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</si>
  <si>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</si>
  <si>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</si>
  <si>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</si>
  <si>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</si>
  <si>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</si>
  <si>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</si>
  <si>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</si>
  <si>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</si>
  <si>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</si>
  <si>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</si>
  <si>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</si>
  <si>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</si>
  <si>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</si>
  <si>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</si>
  <si>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</si>
  <si>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</si>
  <si>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</si>
  <si>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</si>
  <si>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</si>
  <si>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</si>
  <si>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</si>
  <si>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</si>
  <si>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</si>
  <si>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</si>
  <si>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</si>
  <si>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</si>
  <si>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</si>
  <si>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</si>
  <si>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</si>
  <si>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</si>
  <si>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</si>
  <si>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</si>
  <si>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</si>
  <si>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</si>
  <si>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</si>
  <si>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</si>
  <si>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</si>
  <si>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</si>
  <si>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</si>
  <si>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</si>
  <si>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</si>
  <si>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</si>
  <si>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</si>
  <si>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</si>
  <si>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</si>
  <si>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</si>
  <si>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</si>
  <si>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</si>
  <si>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</si>
  <si>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</si>
  <si>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</si>
  <si>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</si>
  <si>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</si>
  <si>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</si>
  <si>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</si>
  <si>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</si>
  <si>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</si>
  <si>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</si>
  <si>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</si>
  <si>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</si>
  <si>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</si>
  <si>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</si>
  <si>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</si>
  <si>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</si>
  <si>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</si>
  <si>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</si>
  <si>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</si>
  <si>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</si>
  <si>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</si>
  <si>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</si>
  <si>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</si>
  <si>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</si>
  <si>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</si>
  <si>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</si>
  <si>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</si>
  <si>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</si>
  <si>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</si>
  <si>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</si>
  <si>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</si>
  <si>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</si>
  <si>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</si>
  <si>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</si>
  <si>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</si>
  <si>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</si>
  <si>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</si>
  <si>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</si>
  <si>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</si>
  <si>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</si>
  <si>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</si>
  <si>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</si>
  <si>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</si>
  <si>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</si>
  <si>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</si>
  <si>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</si>
  <si>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</si>
  <si>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</si>
  <si>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</si>
  <si>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</si>
  <si>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</si>
  <si>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</si>
  <si>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</si>
  <si>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</si>
  <si>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</si>
  <si>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</si>
  <si>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</si>
  <si>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</si>
  <si>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</si>
  <si>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</si>
  <si>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</si>
  <si>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</si>
  <si>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</si>
  <si>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</si>
  <si>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</si>
  <si>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</si>
  <si>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</si>
  <si>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</si>
  <si>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</si>
  <si>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</si>
  <si>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</si>
  <si>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</si>
  <si>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</si>
  <si>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</si>
  <si>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</si>
  <si>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</si>
  <si>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</si>
  <si>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</si>
  <si>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</si>
  <si>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</si>
  <si>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</si>
  <si>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</si>
  <si>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</si>
  <si>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</si>
  <si>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</si>
  <si>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</si>
  <si>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</si>
  <si>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</si>
  <si>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</si>
  <si>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 xml:space="preserve"> licença as 11:50 - deslocando pro km de descarga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</si>
  <si>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</si>
  <si>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</si>
  <si>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</si>
  <si>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</si>
  <si>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em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</si>
  <si>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</si>
  <si>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</si>
  <si>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</si>
  <si>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</si>
  <si>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</si>
  <si>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</si>
  <si>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</si>
  <si>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</si>
  <si>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</si>
  <si>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</si>
  <si>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</si>
  <si>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</si>
  <si>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as 11:08h</t>
  </si>
  <si>
    <t>Aguardando manutenção na garra da retro</t>
  </si>
  <si>
    <t>MC1 as 10:41h - licença as 12:33h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</si>
  <si>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</si>
  <si>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</si>
  <si>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</si>
  <si>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</si>
  <si>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</si>
  <si>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</si>
  <si>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Ronda de auto</t>
  </si>
  <si>
    <t>Cancelado - auto de linha avariado</t>
  </si>
  <si>
    <t>Descarga de pedra do km 695 ao km 697</t>
  </si>
  <si>
    <t>TAPNORTE</t>
  </si>
  <si>
    <t>Substituição de jacaré AMV TAP NORTE</t>
  </si>
  <si>
    <t>Robison</t>
  </si>
  <si>
    <t>Regulagem do AMV SUL PPO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</si>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</sst>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75" activePane="bottomRight" state="frozen"/>
      <selection pane="bottomRight" activeCell="K384" sqref="K38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 t="s">
        <v>1746</v>
      </c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1</v>
      </c>
      <c r="BI346" s="16"/>
      <c r="BJ346" s="330" t="s">
        <v>1750</v>
      </c>
      <c r="BK346" s="16" t="s">
        <v>1751</v>
      </c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t="23.2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30" t="s">
        <v>1754</v>
      </c>
      <c r="BK347" s="330" t="s">
        <v>1754</v>
      </c>
      <c r="BL347" s="15"/>
      <c r="BM347" s="14" t="s">
        <v>984</v>
      </c>
      <c r="BN347" s="14" t="s">
        <v>0</v>
      </c>
      <c r="BO347" s="160" t="s">
        <v>1071</v>
      </c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">
        <v>566</v>
      </c>
      <c r="AL348" s="300" t="str">
        <f>IF(BS_CONTROLE[[#This Row],[Local - Encerramento]]=0, "-", BS_CONTROLE[[#This Row],[Local - Encerramento]])</f>
        <v>-</v>
      </c>
      <c r="AM348" s="300" t="s">
        <v>565</v>
      </c>
      <c r="AN348" s="300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1</v>
      </c>
      <c r="BI348" s="16"/>
      <c r="BJ348" s="330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>
        <v>74</v>
      </c>
      <c r="K350" s="37">
        <v>403</v>
      </c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0" s="80" t="str">
        <f>IFERROR(_xlfn.XLOOKUP(J350, BASE_MAPA!$E$2:$E$359, BASE_MAPA!$J$2:$J$359), "ERRO")</f>
        <v>MARCO INICIAL - ALTO ARAGUAIA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TMT</v>
      </c>
      <c r="AN350" s="300" t="str">
        <f>IF(BS_CONTROLE[[#This Row],[SB]]=0, "-", BS_CONTROLE[[#This Row],[SB]])</f>
        <v>TMT1</v>
      </c>
      <c r="AO350" s="280">
        <f>IF(BS_CONTROLE[[#This Row],[SUB]]=0, "-", BS_CONTROLE[[#This Row],[SUB]])</f>
        <v>74</v>
      </c>
      <c r="AP350" s="281">
        <f>IF(BS_CONTROLE[[#This Row],[KM - Inicio]]=0, "-", BS_CONTROLE[[#This Row],[KM - Inicio]])</f>
        <v>403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0" s="11" t="str">
        <f>IFERROR(_xlfn.XLOOKUP(AO350, BASE_MAPA!$E$2:$E$359, BASE_MAPA!$J$2:$J$359), "ERRO")</f>
        <v>MARCO INICIAL - ALTO ARAGUAIA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TOM</v>
      </c>
      <c r="AL351" s="300" t="str">
        <f>IF(BS_CONTROLE[[#This Row],[Local - Encerramento]]=0, "-", BS_CONTROLE[[#This Row],[Local - Encerramento]])</f>
        <v>TCS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30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1</v>
      </c>
      <c r="BI354" s="16"/>
      <c r="BJ354" s="330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32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4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32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300" t="str">
        <f>IF(BS_CONTROLE[[#This Row],[Local - Partida]]=0, "-", BS_CONTROLE[[#This Row],[Local - Partida]])</f>
        <v>TID</v>
      </c>
      <c r="AL360" s="300" t="str">
        <f>IF(BS_CONTROLE[[#This Row],[Local - Encerramento]]=0, "-", BS_CONTROLE[[#This Row],[Local - Encerramento]])</f>
        <v>TID</v>
      </c>
      <c r="AM360" s="300" t="str">
        <f>IF(BS_CONTROLE[[#This Row],[Entre - Estações]]=0, "-", BS_CONTROLE[[#This Row],[Entre - Estações]])</f>
        <v>TCE-TID</v>
      </c>
      <c r="AN360" s="300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30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32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4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500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32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300" t="str">
        <f>IF(BS_CONTROLE[[#This Row],[Local - Partida]]=0, "-", BS_CONTROLE[[#This Row],[Local - Partida]])</f>
        <v>TCS</v>
      </c>
      <c r="AL363" s="300" t="str">
        <f>IF(BS_CONTROLE[[#This Row],[Local - Encerramento]]=0, "-", BS_CONTROLE[[#This Row],[Local - Encerramento]])</f>
        <v>TCS</v>
      </c>
      <c r="AM363" s="300" t="str">
        <f>IF(BS_CONTROLE[[#This Row],[Entre - Estações]]=0, "-", BS_CONTROLE[[#This Row],[Entre - Estações]])</f>
        <v>TVI-TJA</v>
      </c>
      <c r="AN363" s="300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/>
      <c r="AT363" s="237"/>
      <c r="AU363" s="237"/>
      <c r="AV363" s="237"/>
      <c r="AW363" s="237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1</v>
      </c>
      <c r="BI363" s="16"/>
      <c r="BJ363" s="330" t="s">
        <v>1765</v>
      </c>
      <c r="BK363" s="16" t="s">
        <v>1766</v>
      </c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0" t="str">
        <f>IF(BN363="","",SUBSTITUTE(BM363," ","")&amp;SUBSTITUTE(BN363," ",""))</f>
        <v/>
      </c>
    </row>
    <row r="364" spans="1:72" ht="23.2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30" t="s">
        <v>1768</v>
      </c>
      <c r="BK364" s="330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1</v>
      </c>
      <c r="BI366" s="16"/>
      <c r="BJ366" s="330" t="s">
        <v>1770</v>
      </c>
      <c r="BK366" s="330" t="s">
        <v>1770</v>
      </c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1</v>
      </c>
      <c r="BI367" s="16"/>
      <c r="BJ367" s="330" t="s">
        <v>1771</v>
      </c>
      <c r="BK367" s="330" t="s">
        <v>1771</v>
      </c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>
      <c r="A368" s="162" t="str">
        <f t="shared" si="64"/>
        <v>E14</v>
      </c>
      <c r="B368" s="163"/>
      <c r="C368" s="8"/>
      <c r="D368" s="51" t="s">
        <v>748</v>
      </c>
      <c r="E368" s="314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32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300" t="str">
        <f>IF(BS_CONTROLE[[#This Row],[Local - Partida]]=0, "-", BS_CONTROLE[[#This Row],[Local - Partida]])</f>
        <v>POV</v>
      </c>
      <c r="AL368" s="300" t="str">
        <f>IF(BS_CONTROLE[[#This Row],[Local - Encerramento]]=0, "-", BS_CONTROLE[[#This Row],[Local - Encerramento]])</f>
        <v>PUR</v>
      </c>
      <c r="AM368" s="300" t="str">
        <f>IF(BS_CONTROLE[[#This Row],[Entre - Estações]]=0, "-", BS_CONTROLE[[#This Row],[Entre - Estações]])</f>
        <v>POV-PJA</v>
      </c>
      <c r="AN368" s="300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/>
      <c r="AS368" s="237"/>
      <c r="AT368" s="237"/>
      <c r="AU368" s="237"/>
      <c r="AV368" s="237"/>
      <c r="AW368" s="237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1773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30" t="s">
        <v>1774</v>
      </c>
      <c r="BK369" s="330" t="s">
        <v>1774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</v>
      </c>
      <c r="B373" s="163"/>
      <c r="C373" s="8" t="str">
        <f>IF(BS_CONTROLE[[#This Row],[DATA]]="","",WEEKNUM(BS_CONTROLE[[#This Row],[DATA]]))</f>
        <v/>
      </c>
      <c r="D373" s="51" t="s">
        <v>813</v>
      </c>
      <c r="E373" s="314">
        <v>474</v>
      </c>
      <c r="F373" s="167" t="s">
        <v>715</v>
      </c>
      <c r="G373" s="9" t="str">
        <f>IF(D373="","*",VLOOKUP(F373,BS_ATIVIDADE[#All],3,FALSE))</f>
        <v>MECANIZAÇÃO - SOCADORA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/>
      </c>
      <c r="B374" s="163"/>
      <c r="C374" s="8" t="str">
        <f>IF(BS_CONTROLE[[#This Row],[DATA]]="","",WEEKNUM(BS_CONTROLE[[#This Row],[DATA]]))</f>
        <v/>
      </c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4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697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297" t="s">
        <v>1775</v>
      </c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300" t="str">
        <f>IF(BS_CONTROLE[[#This Row],[Local - Partida]]=0, "-", BS_CONTROLE[[#This Row],[Local - Partida]])</f>
        <v>TIQ</v>
      </c>
      <c r="AL375" s="300" t="str">
        <f>IF(BS_CONTROLE[[#This Row],[Local - Encerramento]]=0, "-", BS_CONTROLE[[#This Row],[Local - Encerramento]])</f>
        <v>TGR2</v>
      </c>
      <c r="AM375" s="300" t="str">
        <f>IF(BS_CONTROLE[[#This Row],[Entre - Estações]]=0, "-", BS_CONTROLE[[#This Row],[Entre - Estações]])</f>
        <v>TAL-TSF</v>
      </c>
      <c r="AN375" s="300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697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/>
      </c>
      <c r="B376" s="163"/>
      <c r="C376" s="8" t="str">
        <f>IF(BS_CONTROLE[[#This Row],[DATA]]="","",WEEKNUM(BS_CONTROLE[[#This Row],[DATA]]))</f>
        <v/>
      </c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4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297" t="s">
        <v>1309</v>
      </c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300" t="str">
        <f>IF(BS_CONTROLE[[#This Row],[Local - Partida]]=0, "-", BS_CONTROLE[[#This Row],[Local - Partida]])</f>
        <v>TID2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TID</v>
      </c>
      <c r="AN377" s="300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/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4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297" t="s">
        <v>1722</v>
      </c>
      <c r="X380" s="51" t="s">
        <v>972</v>
      </c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300" t="str">
        <f>IF(BS_CONTROLE[[#This Row],[Local - Partida]]=0, "-", BS_CONTROLE[[#This Row],[Local - Partida]])</f>
        <v>TCS</v>
      </c>
      <c r="AL380" s="300" t="str">
        <f>IF(BS_CONTROLE[[#This Row],[Local - Encerramento]]=0, "-", BS_CONTROLE[[#This Row],[Local - Encerramento]])</f>
        <v>TCS</v>
      </c>
      <c r="AM380" s="300" t="str">
        <f>IF(BS_CONTROLE[[#This Row],[Entre - Estações]]=0, "-", BS_CONTROLE[[#This Row],[Entre - Estações]])</f>
        <v>TVI-TJA</v>
      </c>
      <c r="AN380" s="300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3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4">
        <v>484</v>
      </c>
      <c r="F383" s="167" t="s">
        <v>766</v>
      </c>
      <c r="G383" s="9" t="str">
        <f>IF(D383="","*",VLOOKUP(F383,BS_ATIVIDADE[#All],3,FALSE))</f>
        <v>AMV</v>
      </c>
      <c r="H383" s="142" t="s">
        <v>1776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1776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297" t="s">
        <v>1777</v>
      </c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300" t="str">
        <f>IF(BS_CONTROLE[[#This Row],[Local - Partida]]=0, "-", BS_CONTROLE[[#This Row],[Local - Partida]])</f>
        <v>TAPNORTE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TAP-TLG</v>
      </c>
      <c r="AN383" s="300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Produção e Intervalo</v>
      </c>
      <c r="BR383" s="18">
        <f>IF(OR(B383="",F383=""),"*",AY383/P383)</f>
        <v>0</v>
      </c>
      <c r="BS383" s="18">
        <f>IF(OR(B383="",F383=""),"*",BA383/Q383)</f>
        <v>0</v>
      </c>
      <c r="BT383" s="220" t="str">
        <f>IF(BN383="","",SUBSTITUTE(BM383," ","")&amp;SUBSTITUTE(BN383," ",""))</f>
        <v/>
      </c>
    </row>
    <row r="384" spans="1:72">
      <c r="A384" s="162" t="str">
        <f t="shared" si="64"/>
        <v>E14</v>
      </c>
      <c r="B384" s="163"/>
      <c r="C384" s="8" t="str">
        <f>IF(BS_CONTROLE[[#This Row],[DATA]]="","",WEEKNUM(BS_CONTROLE[[#This Row],[DATA]]))</f>
        <v/>
      </c>
      <c r="D384" s="51" t="s">
        <v>748</v>
      </c>
      <c r="E384" s="315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PORTO NACIONAL - OURO VERDE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300" t="str">
        <f>IF(BS_CONTROLE[[#This Row],[Local - Partida]]=0, "-", BS_CONTROLE[[#This Row],[Local - Partida]])</f>
        <v>PUR</v>
      </c>
      <c r="AL384" s="300" t="str">
        <f>IF(BS_CONTROLE[[#This Row],[Local - Encerramento]]=0, "-", BS_CONTROLE[[#This Row],[Local - Encerramento]])</f>
        <v>PPP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>
        <f>IF(BS_CONTROLE[[#This Row],[SUB]]=0, "-", BS_CONTROLE[[#This Row],[SUB]])</f>
        <v>101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4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1778</v>
      </c>
      <c r="W385" s="297" t="s">
        <v>1779</v>
      </c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300" t="str">
        <f>IF(BS_CONTROLE[[#This Row],[Local - Partida]]=0, "-", BS_CONTROLE[[#This Row],[Local - Partida]])</f>
        <v>PPPPPO</v>
      </c>
      <c r="AL385" s="300" t="str">
        <f>IF(BS_CONTROLE[[#This Row],[Local - Encerramento]]=0, "-", BS_CONTROLE[[#This Row],[Local - Encerramento]])</f>
        <v>PPOPAA</v>
      </c>
      <c r="AM385" s="300" t="str">
        <f>IF(BS_CONTROLE[[#This Row],[Entre - Estações]]=0, "-", BS_CONTROLE[[#This Row],[Entre - Estações]])</f>
        <v>PPO</v>
      </c>
      <c r="AN385" s="300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4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297" t="s">
        <v>1767</v>
      </c>
      <c r="X386" s="51" t="s">
        <v>972</v>
      </c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300" t="str">
        <f>IF(BS_CONTROLE[[#This Row],[Local - Partida]]=0, "-", BS_CONTROLE[[#This Row],[Local - Partida]])</f>
        <v>PPR</v>
      </c>
      <c r="AL386" s="300" t="str">
        <f>IF(BS_CONTROLE[[#This Row],[Local - Encerramento]]=0, "-", BS_CONTROLE[[#This Row],[Local - Encerramento]])</f>
        <v>PIT</v>
      </c>
      <c r="AM386" s="300" t="str">
        <f>IF(BS_CONTROLE[[#This Row],[Entre - Estações]]=0, "-", BS_CONTROLE[[#This Row],[Entre - Estações]])</f>
        <v>PPR-PIT</v>
      </c>
      <c r="AN386" s="300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4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297" t="s">
        <v>1773</v>
      </c>
      <c r="X389" s="51" t="s">
        <v>972</v>
      </c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300" t="str">
        <f>IF(BS_CONTROLE[[#This Row],[Local - Partida]]=0, "-", BS_CONTROLE[[#This Row],[Local - Partida]])</f>
        <v>ZFH2</v>
      </c>
      <c r="AL389" s="300" t="str">
        <f>IF(BS_CONTROLE[[#This Row],[Local - Encerramento]]=0, "-", BS_CONTROLE[[#This Row],[Local - Encerramento]])</f>
        <v>ZIQ</v>
      </c>
      <c r="AM389" s="300" t="str">
        <f>IF(BS_CONTROLE[[#This Row],[Entre - Estações]]=0, "-", BS_CONTROLE[[#This Row],[Entre - Estações]])</f>
        <v>ZQY-ZFH</v>
      </c>
      <c r="AN389" s="300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4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297" t="s">
        <v>1700</v>
      </c>
      <c r="X390" s="51" t="s">
        <v>972</v>
      </c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300" t="str">
        <f>IF(BS_CONTROLE[[#This Row],[Local - Partida]]=0, "-", BS_CONTROLE[[#This Row],[Local - Partida]])</f>
        <v>ZBOZEP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ZBO-ZEP</v>
      </c>
      <c r="AN390" s="300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4:X354 V355:Y359 V366:X367 V360:X360 V365:Y365 V363:X364 V368:Y368 V361:Y362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69 BK347 BK364 BK366:BK367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69 BK347 BK344 BK364 BK366:BK367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68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1780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1781</v>
      </c>
      <c r="E3" s="316" t="s">
        <v>1782</v>
      </c>
      <c r="F3" s="316" t="s">
        <v>1783</v>
      </c>
      <c r="G3" s="316" t="s">
        <v>1784</v>
      </c>
      <c r="H3" s="316" t="s">
        <v>1785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1786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1787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B1" workbookViewId="0">
      <selection activeCell="G2" sqref="G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1788</v>
      </c>
      <c r="W1" s="397"/>
      <c r="X1" s="397"/>
      <c r="Y1" s="103"/>
    </row>
    <row r="2" spans="1:25" s="100" customFormat="1" ht="11.25" customHeight="1">
      <c r="A2" s="104" t="s">
        <v>1789</v>
      </c>
      <c r="B2" s="104" t="s">
        <v>1790</v>
      </c>
      <c r="C2" s="104" t="s">
        <v>605</v>
      </c>
      <c r="D2" s="105" t="s">
        <v>1177</v>
      </c>
      <c r="E2" s="105" t="s">
        <v>1178</v>
      </c>
      <c r="F2" s="105" t="s">
        <v>1791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1792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FERRONORTE</v>
      </c>
      <c r="E347" s="109" t="str">
        <f>IF(FN_MC!T350="","*",FN_MC!T350)</f>
        <v>TCS-TGR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TMT</v>
      </c>
      <c r="L347" s="328" t="str">
        <f>IF(FN_MC!N350="","*",FN_MC!N350)</f>
        <v>TMT1</v>
      </c>
      <c r="M347" s="110">
        <f>IF(FN_MC!J350="","*",FN_MC!J350)</f>
        <v>74</v>
      </c>
      <c r="N347" s="291">
        <f>IF(FN_MC!K350="","*",FN_MC!K350)</f>
        <v>403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8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500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8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 t="str">
        <f>IF(FN_MC!B368="","*",FN_MC!B368)</f>
        <v>*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8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1894</v>
      </c>
      <c r="X370" s="111">
        <f ca="1">_xlfn.XLOOKUP(G370&amp;$X$2,BS_CONTROLE[CHAVE],BS_CONTROLE[Quantidade_11],"-")</f>
        <v>1880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8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697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>
        <f ca="1">_xlfn.XLOOKUP(G372&amp;$W$2,BS_CONTROLE[CHAVE],BS_CONTROLE[Quantidade_11],"-")</f>
        <v>1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8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3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Oportunidade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8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90</v>
      </c>
      <c r="W377" s="111">
        <f ca="1">_xlfn.XLOOKUP(G377&amp;$W$2,BS_CONTROLE[CHAVE],BS_CONTROLE[Quantidade_11],"-")</f>
        <v>1316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8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-</v>
      </c>
      <c r="L381" s="328" t="str">
        <f>IF(FN_MC!N384="","*",FN_MC!N384)</f>
        <v>-</v>
      </c>
      <c r="M381" s="110">
        <f>IF(FN_MC!J384="","*",FN_MC!J384)</f>
        <v>101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8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8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1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8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8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1793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1794</v>
      </c>
      <c r="C2" s="95" t="s">
        <v>1162</v>
      </c>
      <c r="D2" s="95" t="s">
        <v>1164</v>
      </c>
      <c r="E2" s="95" t="s">
        <v>1795</v>
      </c>
      <c r="F2" s="95" t="s">
        <v>1796</v>
      </c>
      <c r="G2" s="95" t="s">
        <v>1797</v>
      </c>
      <c r="H2" s="95" t="s">
        <v>1798</v>
      </c>
      <c r="I2" s="95" t="s">
        <v>1799</v>
      </c>
      <c r="J2" s="95" t="s">
        <v>1800</v>
      </c>
      <c r="K2" s="130" t="s">
        <v>1801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TMT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V86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-</v>
      </c>
      <c r="G381" s="120" t="str">
        <f>IF(FN_MC!I384="","*",FN_MC!I384)</f>
        <v>PPP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TMT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V86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-</v>
      </c>
      <c r="G489" s="120" t="str">
        <f>IF(FN_MC!I384="","*",FN_MC!I384)</f>
        <v>PPP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1802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1803</v>
      </c>
      <c r="C4" s="321" t="s">
        <v>1804</v>
      </c>
      <c r="D4" s="321" t="s">
        <v>1805</v>
      </c>
      <c r="E4" s="321" t="s">
        <v>1806</v>
      </c>
      <c r="F4" s="321" t="s">
        <v>7</v>
      </c>
      <c r="G4" s="321" t="s">
        <v>1807</v>
      </c>
      <c r="H4" s="187"/>
    </row>
    <row r="5" spans="1:8" ht="43.5">
      <c r="A5" s="187"/>
      <c r="B5" s="322" t="s">
        <v>1808</v>
      </c>
      <c r="C5" s="322">
        <v>309525</v>
      </c>
      <c r="D5" s="322" t="s">
        <v>1809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1810</v>
      </c>
      <c r="C6" s="322">
        <v>256875</v>
      </c>
      <c r="D6" s="322" t="s">
        <v>1811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1812</v>
      </c>
      <c r="C7" s="322">
        <v>257278</v>
      </c>
      <c r="D7" s="322" t="s">
        <v>1813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1814</v>
      </c>
      <c r="C8" s="322">
        <v>261794</v>
      </c>
      <c r="D8" s="322" t="s">
        <v>1815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1816</v>
      </c>
      <c r="C9" s="322">
        <v>257033</v>
      </c>
      <c r="D9" s="322" t="s">
        <v>1817</v>
      </c>
      <c r="E9" s="322" t="s">
        <v>838</v>
      </c>
      <c r="F9" s="322" t="s">
        <v>194</v>
      </c>
      <c r="G9" s="322" t="s">
        <v>1818</v>
      </c>
      <c r="H9" s="187"/>
    </row>
    <row r="10" spans="1:8" ht="43.5">
      <c r="A10" s="187"/>
      <c r="B10" s="322" t="s">
        <v>1819</v>
      </c>
      <c r="C10" s="322">
        <v>396578</v>
      </c>
      <c r="D10" s="322" t="s">
        <v>1820</v>
      </c>
      <c r="E10" s="322" t="s">
        <v>838</v>
      </c>
      <c r="F10" s="322" t="s">
        <v>194</v>
      </c>
      <c r="G10" s="322" t="s">
        <v>1818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1821</v>
      </c>
      <c r="D5" s="401"/>
      <c r="E5" s="401"/>
      <c r="F5" s="401"/>
      <c r="G5" s="401"/>
      <c r="H5" s="401"/>
      <c r="I5" s="401"/>
      <c r="J5" s="402"/>
      <c r="K5" s="403" t="s">
        <v>1822</v>
      </c>
      <c r="L5" s="404"/>
      <c r="M5" s="404"/>
      <c r="N5" s="404"/>
      <c r="O5" s="405" t="s">
        <v>1823</v>
      </c>
      <c r="P5" s="406"/>
      <c r="Q5" s="407"/>
    </row>
    <row r="6" spans="1:17" s="93" customFormat="1" ht="15.75" customHeight="1">
      <c r="A6" s="87" t="s">
        <v>1791</v>
      </c>
      <c r="B6" s="94" t="s">
        <v>1790</v>
      </c>
      <c r="C6" s="95" t="s">
        <v>1177</v>
      </c>
      <c r="D6" s="96" t="s">
        <v>1178</v>
      </c>
      <c r="E6" s="95" t="s">
        <v>1824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1825</v>
      </c>
      <c r="M6" s="138" t="s">
        <v>628</v>
      </c>
      <c r="N6" s="139" t="s">
        <v>1172</v>
      </c>
      <c r="O6" s="241" t="s">
        <v>1215</v>
      </c>
      <c r="P6" s="152"/>
      <c r="Q6" s="188" t="s">
        <v>1826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 xml:space="preserve"> licença as 11:50 - deslocando pro km de descarga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1</v>
      </c>
      <c r="P432" s="90"/>
      <c r="Q432" s="144" t="str">
        <f>IF($A$2=1,IF(FN_MC!BJ346="","*",FN_MC!BJ346),IF(FN_MC!BK346="","*",FN_MC!BK346))</f>
        <v>Licença as 09:33h - em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1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FERRONORTE</v>
      </c>
      <c r="D436" s="99" t="str">
        <f>IF(FN_MC!T350="","*",FN_MC!T350)</f>
        <v>TCS-TGR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TMT</v>
      </c>
      <c r="H436" s="149">
        <f>IF(FN_MC!K350="","*",FN_MC!K350)</f>
        <v>403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TMT</v>
      </c>
      <c r="M436" s="140">
        <f>IF(FN_MC!AP350="","*",FN_MC!AP350)</f>
        <v>403</v>
      </c>
      <c r="N436" s="140" t="str">
        <f>IF(FN_MC!AM350="","*",FN_MC!AM350)</f>
        <v>TMT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1</v>
      </c>
      <c r="P440" s="90"/>
      <c r="Q440" s="144" t="str">
        <f>IF($A$2=1,IF(FN_MC!BJ354="","*",FN_MC!BJ354),IF(FN_MC!BK354="","*",FN_MC!BK354))</f>
        <v>Intervalo das 08:38h as 11:08h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1</v>
      </c>
      <c r="P443" s="90"/>
      <c r="Q443" s="144" t="str">
        <f>IF($A$2=1,IF(FN_MC!BJ363="","*",FN_MC!BJ363),IF(FN_MC!BK363="","*",FN_MC!BK363))</f>
        <v>MC1 as 10:41h - licença as 12:33h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1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1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V86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*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697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697</v>
      </c>
      <c r="N461" s="140" t="str">
        <f>IF(FN_MC!AM375="","*",FN_MC!AM375)</f>
        <v>TAL-TSF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>
        <f>IF(FN_MC!B377="","*",FN_MC!B377)</f>
        <v>46045</v>
      </c>
      <c r="B463" s="98" t="str">
        <f>IF(FN_MC!X377="","*",FN_MC!X377)</f>
        <v>*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Oportunidade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*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PUR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*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1826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2026-01-22T17:19:28Z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