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741" documentId="8_{B6337239-1A00-434D-AAD0-422EA1FEB5AE}" xr6:coauthVersionLast="47" xr6:coauthVersionMax="47" xr10:uidLastSave="{CD11F596-59F7-411D-A8CE-44B9050475C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3" l="1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A150" i="16"/>
  <c r="B150" i="16"/>
  <c r="C150" i="16"/>
  <c r="F150" i="16"/>
  <c r="G150" i="16"/>
  <c r="H150" i="16"/>
  <c r="I150" i="16"/>
  <c r="J150" i="16"/>
  <c r="M150" i="16"/>
  <c r="N150" i="16"/>
  <c r="O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A152" i="16"/>
  <c r="B152" i="16"/>
  <c r="C152" i="16"/>
  <c r="F152" i="16"/>
  <c r="G152" i="16"/>
  <c r="H152" i="16"/>
  <c r="I152" i="16"/>
  <c r="J152" i="16"/>
  <c r="M152" i="16"/>
  <c r="N152" i="16"/>
  <c r="O152" i="16"/>
  <c r="A153" i="16"/>
  <c r="B153" i="16"/>
  <c r="C153" i="16"/>
  <c r="F153" i="16"/>
  <c r="G153" i="16"/>
  <c r="H153" i="16"/>
  <c r="I153" i="16"/>
  <c r="J153" i="16"/>
  <c r="M153" i="16"/>
  <c r="N153" i="16"/>
  <c r="O153" i="16"/>
  <c r="A154" i="16"/>
  <c r="B154" i="16"/>
  <c r="C154" i="16"/>
  <c r="F154" i="16"/>
  <c r="G154" i="16"/>
  <c r="H154" i="16"/>
  <c r="I154" i="16"/>
  <c r="J154" i="16"/>
  <c r="M154" i="16"/>
  <c r="N154" i="16"/>
  <c r="O154" i="16"/>
  <c r="A155" i="16"/>
  <c r="B155" i="16"/>
  <c r="C155" i="16"/>
  <c r="F155" i="16"/>
  <c r="G155" i="16"/>
  <c r="H155" i="16"/>
  <c r="I155" i="16"/>
  <c r="J155" i="16"/>
  <c r="M155" i="16"/>
  <c r="N155" i="16"/>
  <c r="O155" i="16"/>
  <c r="A156" i="16"/>
  <c r="B156" i="16"/>
  <c r="C156" i="16"/>
  <c r="F156" i="16"/>
  <c r="G156" i="16"/>
  <c r="H156" i="16"/>
  <c r="I156" i="16"/>
  <c r="J156" i="16"/>
  <c r="M156" i="16"/>
  <c r="N156" i="16"/>
  <c r="O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A158" i="16"/>
  <c r="B158" i="16"/>
  <c r="C158" i="16"/>
  <c r="F158" i="16"/>
  <c r="G158" i="16"/>
  <c r="H158" i="16"/>
  <c r="I158" i="16"/>
  <c r="J158" i="16"/>
  <c r="M158" i="16"/>
  <c r="N158" i="16"/>
  <c r="O158" i="16"/>
  <c r="A159" i="16"/>
  <c r="B159" i="16"/>
  <c r="C159" i="16"/>
  <c r="F159" i="16"/>
  <c r="G159" i="16"/>
  <c r="H159" i="16"/>
  <c r="I159" i="16"/>
  <c r="J159" i="16"/>
  <c r="M159" i="16"/>
  <c r="N159" i="16"/>
  <c r="O159" i="16"/>
  <c r="A160" i="16"/>
  <c r="B160" i="16"/>
  <c r="C160" i="16"/>
  <c r="F160" i="16"/>
  <c r="G160" i="16"/>
  <c r="H160" i="16"/>
  <c r="I160" i="16"/>
  <c r="J160" i="16"/>
  <c r="M160" i="16"/>
  <c r="N160" i="16"/>
  <c r="O160" i="16"/>
  <c r="A161" i="16"/>
  <c r="B161" i="16"/>
  <c r="C161" i="16"/>
  <c r="F161" i="16"/>
  <c r="G161" i="16"/>
  <c r="H161" i="16"/>
  <c r="I161" i="16"/>
  <c r="J161" i="16"/>
  <c r="M161" i="16"/>
  <c r="N161" i="16"/>
  <c r="O161" i="16"/>
  <c r="A162" i="16"/>
  <c r="B162" i="16"/>
  <c r="C162" i="16"/>
  <c r="F162" i="16"/>
  <c r="G162" i="16"/>
  <c r="H162" i="16"/>
  <c r="I162" i="16"/>
  <c r="J162" i="16"/>
  <c r="M162" i="16"/>
  <c r="N162" i="16"/>
  <c r="O162" i="16"/>
  <c r="A163" i="16"/>
  <c r="B163" i="16"/>
  <c r="C163" i="16"/>
  <c r="F163" i="16"/>
  <c r="G163" i="16"/>
  <c r="H163" i="16"/>
  <c r="I163" i="16"/>
  <c r="J163" i="16"/>
  <c r="M163" i="16"/>
  <c r="N163" i="16"/>
  <c r="O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BT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BT150" i="1"/>
  <c r="C152" i="1"/>
  <c r="M152" i="1" a="1"/>
  <c r="M152" i="1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BT152" i="1"/>
  <c r="C156" i="1"/>
  <c r="M156" i="1" a="1"/>
  <c r="M156" i="1" s="1"/>
  <c r="N156" i="1" a="1"/>
  <c r="N156" i="1" s="1"/>
  <c r="L152" i="16" s="1"/>
  <c r="R156" i="1"/>
  <c r="S156" i="1" a="1"/>
  <c r="S156" i="1" s="1"/>
  <c r="D152" i="16" s="1"/>
  <c r="T156" i="1" a="1"/>
  <c r="T156" i="1" s="1"/>
  <c r="E152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BT156" i="1"/>
  <c r="C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BT157" i="1"/>
  <c r="C158" i="1"/>
  <c r="M158" i="1" a="1"/>
  <c r="M158" i="1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BT159" i="1"/>
  <c r="C160" i="1"/>
  <c r="M160" i="1" a="1"/>
  <c r="M160" i="1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L164" i="16" s="1"/>
  <c r="R166" i="1"/>
  <c r="R164" i="16" s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L171" i="16" s="1"/>
  <c r="R173" i="1"/>
  <c r="S173" i="1" a="1"/>
  <c r="S173" i="1" s="1"/>
  <c r="D171" i="16" s="1"/>
  <c r="T173" i="1" a="1"/>
  <c r="T173" i="1" s="1"/>
  <c r="E171" i="16" s="1"/>
  <c r="AI173" i="1"/>
  <c r="BB173" i="1" s="1"/>
  <c r="AJ173" i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L172" i="16" s="1"/>
  <c r="R174" i="1"/>
  <c r="S174" i="1" a="1"/>
  <c r="S174" i="1" s="1"/>
  <c r="D172" i="16" s="1"/>
  <c r="T174" i="1" a="1"/>
  <c r="T174" i="1" s="1"/>
  <c r="E172" i="16" s="1"/>
  <c r="AI174" i="1"/>
  <c r="BB174" i="1" s="1"/>
  <c r="AJ174" i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L173" i="16" s="1"/>
  <c r="R175" i="1"/>
  <c r="S175" i="1" a="1"/>
  <c r="S175" i="1" s="1"/>
  <c r="D173" i="16" s="1"/>
  <c r="T175" i="1" a="1"/>
  <c r="T175" i="1" s="1"/>
  <c r="E173" i="16" s="1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L174" i="16" s="1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F185" i="13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F186" i="13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F187" i="13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88" i="16" s="1"/>
  <c r="R193" i="1"/>
  <c r="S193" i="1" a="1"/>
  <c r="S193" i="1" s="1"/>
  <c r="D188" i="16" s="1"/>
  <c r="T193" i="1" a="1"/>
  <c r="T193" i="1" s="1"/>
  <c r="E188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189" i="16" s="1"/>
  <c r="R194" i="1"/>
  <c r="S194" i="1" a="1"/>
  <c r="S194" i="1" s="1"/>
  <c r="D189" i="16" s="1"/>
  <c r="T194" i="1" a="1"/>
  <c r="T194" i="1" s="1"/>
  <c r="E189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190" i="16" s="1"/>
  <c r="R195" i="1"/>
  <c r="S195" i="1" a="1"/>
  <c r="S195" i="1" s="1"/>
  <c r="D190" i="16" s="1"/>
  <c r="T195" i="1" a="1"/>
  <c r="T195" i="1" s="1"/>
  <c r="E190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L191" i="16" s="1"/>
  <c r="R196" i="1"/>
  <c r="S196" i="1" a="1"/>
  <c r="S196" i="1" s="1"/>
  <c r="D191" i="16" s="1"/>
  <c r="T196" i="1" a="1"/>
  <c r="T196" i="1" s="1"/>
  <c r="E191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L192" i="16" s="1"/>
  <c r="R197" i="1"/>
  <c r="S197" i="1" a="1"/>
  <c r="S197" i="1" s="1"/>
  <c r="D192" i="16" s="1"/>
  <c r="T197" i="1" a="1"/>
  <c r="T197" i="1" s="1"/>
  <c r="E192" i="16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L193" i="16" s="1"/>
  <c r="R198" i="1"/>
  <c r="S198" i="1" a="1"/>
  <c r="S198" i="1" s="1"/>
  <c r="D193" i="16" s="1"/>
  <c r="T198" i="1" a="1"/>
  <c r="T198" i="1" s="1"/>
  <c r="E193" i="16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L194" i="16" s="1"/>
  <c r="R199" i="1"/>
  <c r="S199" i="1" a="1"/>
  <c r="S199" i="1" s="1"/>
  <c r="D194" i="16" s="1"/>
  <c r="T199" i="1" a="1"/>
  <c r="T199" i="1" s="1"/>
  <c r="E194" i="16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200" i="16" l="1"/>
  <c r="F200" i="13"/>
  <c r="K197" i="16"/>
  <c r="F197" i="13"/>
  <c r="K194" i="16"/>
  <c r="F194" i="13"/>
  <c r="K191" i="16"/>
  <c r="F191" i="13"/>
  <c r="K188" i="16"/>
  <c r="F188" i="13"/>
  <c r="F182" i="13"/>
  <c r="K185" i="16"/>
  <c r="K201" i="16"/>
  <c r="F201" i="13"/>
  <c r="K198" i="16"/>
  <c r="F198" i="13"/>
  <c r="K195" i="16"/>
  <c r="F195" i="13"/>
  <c r="K192" i="16"/>
  <c r="F192" i="13"/>
  <c r="K189" i="16"/>
  <c r="F189" i="13"/>
  <c r="F183" i="13"/>
  <c r="K186" i="16"/>
  <c r="F180" i="13"/>
  <c r="K183" i="16"/>
  <c r="F179" i="13"/>
  <c r="K182" i="16"/>
  <c r="K199" i="16"/>
  <c r="F199" i="13"/>
  <c r="K196" i="16"/>
  <c r="F196" i="13"/>
  <c r="K193" i="16"/>
  <c r="F193" i="13"/>
  <c r="K190" i="16"/>
  <c r="F190" i="13"/>
  <c r="F184" i="13"/>
  <c r="K187" i="16"/>
  <c r="F181" i="13"/>
  <c r="K184" i="16"/>
  <c r="F178" i="13"/>
  <c r="K181" i="16"/>
  <c r="F177" i="13"/>
  <c r="K180" i="16"/>
  <c r="F176" i="13"/>
  <c r="K179" i="16"/>
  <c r="F175" i="13"/>
  <c r="K178" i="16"/>
  <c r="F174" i="13"/>
  <c r="K177" i="16"/>
  <c r="F173" i="13"/>
  <c r="K176" i="16"/>
  <c r="F172" i="13"/>
  <c r="K175" i="16"/>
  <c r="F171" i="13"/>
  <c r="K174" i="16"/>
  <c r="F170" i="13"/>
  <c r="K173" i="16"/>
  <c r="F169" i="13"/>
  <c r="K172" i="16"/>
  <c r="F168" i="13"/>
  <c r="K171" i="16"/>
  <c r="F167" i="13"/>
  <c r="K170" i="16"/>
  <c r="F166" i="13"/>
  <c r="K169" i="16"/>
  <c r="F165" i="13"/>
  <c r="K168" i="16"/>
  <c r="F164" i="13"/>
  <c r="K167" i="16"/>
  <c r="F162" i="13"/>
  <c r="K165" i="16"/>
  <c r="F161" i="13"/>
  <c r="K164" i="16"/>
  <c r="F160" i="13"/>
  <c r="K163" i="16"/>
  <c r="F159" i="13"/>
  <c r="K162" i="16"/>
  <c r="F158" i="13"/>
  <c r="K161" i="16"/>
  <c r="F157" i="13"/>
  <c r="K160" i="16"/>
  <c r="F156" i="13"/>
  <c r="K159" i="16"/>
  <c r="F155" i="13"/>
  <c r="K158" i="16"/>
  <c r="F153" i="13"/>
  <c r="K156" i="16"/>
  <c r="F152" i="13"/>
  <c r="K155" i="16"/>
  <c r="F151" i="13"/>
  <c r="K154" i="16"/>
  <c r="F150" i="13"/>
  <c r="K153" i="16"/>
  <c r="F149" i="13"/>
  <c r="K152" i="16"/>
  <c r="F147" i="13"/>
  <c r="K150" i="16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U148" i="16"/>
  <c r="BB153" i="1"/>
  <c r="AJ153" i="1"/>
  <c r="BE153" i="1"/>
  <c r="BD153" i="1" a="1"/>
  <c r="BD153" i="1" s="1"/>
  <c r="AJ162" i="1"/>
  <c r="U146" i="16"/>
  <c r="U147" i="16"/>
  <c r="U149" i="16"/>
  <c r="U150" i="16"/>
  <c r="U155" i="16"/>
  <c r="U156" i="16"/>
  <c r="U157" i="16"/>
  <c r="U158" i="16"/>
  <c r="U159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V148" i="16" s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51" i="16"/>
  <c r="U152" i="16"/>
  <c r="U153" i="16"/>
  <c r="U154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6" i="16" l="1"/>
  <c r="V147" i="16"/>
  <c r="V149" i="16"/>
  <c r="V150" i="16"/>
  <c r="V4" i="16"/>
  <c r="V155" i="16"/>
  <c r="V156" i="16"/>
  <c r="V157" i="16"/>
  <c r="V158" i="16"/>
  <c r="V159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W148" i="16" s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51" i="16"/>
  <c r="V152" i="16"/>
  <c r="V153" i="16"/>
  <c r="V154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6" i="16" l="1"/>
  <c r="W147" i="16"/>
  <c r="W149" i="16"/>
  <c r="W150" i="16"/>
  <c r="W155" i="16"/>
  <c r="W156" i="16"/>
  <c r="W157" i="16"/>
  <c r="W158" i="16"/>
  <c r="W159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51" i="16"/>
  <c r="W152" i="16"/>
  <c r="W153" i="16"/>
  <c r="W154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<sst xmlns="http://schemas.openxmlformats.org/spreadsheetml/2006/main" count="6047" uniqueCount="1631">
  <si>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</si>
  <si>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</si>
  <si>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</si>
  <si>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</si>
  <si>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</si>
  <si>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</si>
  <si>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</si>
  <si>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</si>
  <si>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</si>
  <si>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</si>
  <si>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</si>
  <si>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</si>
  <si>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</si>
  <si>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</si>
  <si>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</si>
  <si>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</si>
  <si>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</si>
  <si>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</si>
  <si>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</si>
  <si>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</si>
  <si>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</si>
  <si>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</si>
  <si>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</si>
  <si>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</si>
  <si>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</si>
  <si>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</si>
  <si>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</si>
  <si>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</si>
  <si>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</si>
  <si>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</si>
  <si>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</si>
  <si>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</si>
  <si>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</si>
  <si>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</si>
  <si>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</si>
  <si>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</si>
  <si>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</si>
  <si>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</si>
  <si>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</si>
  <si>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</si>
  <si>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</si>
  <si>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</si>
  <si>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</si>
  <si>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</si>
  <si>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</si>
  <si>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</si>
  <si>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</si>
  <si>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</si>
  <si>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</si>
  <si>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</si>
  <si>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</si>
  <si>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</si>
  <si>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</si>
  <si>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</si>
  <si>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</si>
  <si>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</si>
  <si>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</si>
  <si>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</si>
  <si>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</si>
  <si>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</si>
  <si>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</si>
  <si>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</si>
  <si>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</si>
  <si>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</si>
  <si>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</si>
  <si>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</si>
  <si>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</si>
  <si>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</si>
  <si>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</si>
  <si>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</si>
  <si>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</si>
  <si>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</si>
  <si>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</si>
  <si>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</si>
  <si>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</si>
  <si>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</si>
  <si>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</si>
  <si>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</si>
  <si>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</si>
  <si>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</si>
  <si>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</si>
  <si>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</si>
  <si>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</si>
  <si>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</si>
  <si>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</si>
  <si>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</si>
  <si>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</si>
  <si>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</si>
  <si>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</si>
  <si>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</si>
  <si>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</si>
  <si>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</si>
  <si>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</si>
  <si>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</si>
  <si>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</si>
  <si>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</si>
  <si>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</si>
  <si>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</si>
  <si>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</si>
  <si>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</si>
  <si>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</si>
  <si>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</si>
  <si>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</si>
  <si>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</si>
  <si>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</si>
  <si>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</si>
  <si>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</si>
  <si>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</si>
  <si>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</si>
  <si>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</si>
  <si>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</si>
  <si>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</si>
  <si>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</si>
  <si>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</si>
  <si>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</si>
  <si>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</si>
  <si>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</si>
  <si>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</si>
  <si>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</si>
  <si>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</si>
  <si>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</si>
  <si>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</si>
  <si>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</si>
  <si>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</si>
  <si>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</si>
  <si>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</si>
  <si>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</si>
  <si>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</si>
  <si>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</si>
  <si>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</si>
  <si>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</si>
  <si>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</si>
  <si>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</si>
  <si>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</si>
  <si>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</si>
  <si>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</si>
  <si>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</si>
  <si>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</si>
  <si>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</si>
  <si>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</si>
  <si>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</si>
  <si>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</si>
  <si>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</si>
  <si>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</si>
  <si>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</si>
  <si>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</si>
  <si>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</si>
  <si>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</si>
  <si>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</si>
  <si>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</si>
  <si>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</si>
  <si>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</si>
  <si>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</si>
  <si>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</si>
  <si>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</si>
  <si>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</si>
  <si>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</si>
  <si>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</si>
  <si>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</si>
  <si>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</si>
  <si>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</si>
  <si>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</si>
  <si>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</si>
  <si>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</si>
  <si>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</si>
  <si>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</si>
  <si>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</si>
  <si>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</si>
  <si>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</si>
  <si>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</si>
  <si>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</si>
  <si>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</si>
  <si>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</si>
  <si>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</si>
  <si>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</si>
  <si>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</si>
  <si>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</si>
  <si>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</si>
  <si>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</si>
  <si>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</si>
  <si>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</si>
  <si>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</si>
  <si>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</si>
  <si>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</si>
  <si>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</si>
  <si>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</si>
  <si>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</si>
  <si>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</si>
  <si>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</si>
  <si>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</si>
  <si>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</si>
  <si>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</si>
  <si>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</si>
  <si>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</si>
  <si>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</si>
  <si>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</si>
  <si>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</si>
  <si>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</si>
  <si>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</si>
  <si>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</si>
  <si>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</si>
  <si>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</si>
  <si>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</si>
  <si>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</si>
  <si>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</si>
  <si>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</si>
  <si>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</si>
  <si>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</si>
  <si>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</si>
  <si>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</si>
  <si>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</si>
  <si>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</si>
  <si>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</si>
  <si>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</si>
  <si>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</si>
  <si>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</si>
  <si>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</si>
  <si>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</si>
  <si>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</si>
  <si>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</si>
  <si>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</si>
  <si>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</si>
  <si>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</si>
  <si>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</si>
  <si>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</si>
  <si>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</si>
  <si>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</si>
  <si>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</si>
  <si>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</si>
  <si>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</si>
  <si>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</si>
  <si>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</si>
  <si>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</si>
  <si>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</si>
  <si>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</si>
  <si>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</si>
  <si>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</si>
  <si>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</si>
  <si>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</si>
  <si>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</si>
  <si>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</si>
  <si>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</si>
  <si>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</si>
  <si>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</si>
  <si>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</si>
  <si>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</si>
  <si>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</si>
  <si>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</si>
  <si>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</si>
  <si>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</si>
  <si>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</si>
  <si>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</si>
  <si>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</si>
  <si>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</si>
  <si>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</si>
  <si>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</si>
  <si>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</si>
  <si>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</si>
  <si>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</si>
  <si>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</si>
  <si>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</si>
  <si>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</si>
  <si>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</si>
  <si>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</si>
  <si>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</si>
  <si>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</si>
  <si>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</si>
  <si>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</si>
  <si>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</si>
  <si>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</si>
  <si>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</si>
  <si>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</si>
  <si>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</si>
  <si>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</si>
  <si>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</si>
  <si>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</si>
  <si>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</si>
  <si>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</si>
  <si>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</si>
  <si>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</si>
  <si>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</si>
  <si>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</si>
  <si>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</si>
  <si>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</si>
  <si>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</si>
  <si>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</si>
  <si>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</si>
  <si>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</si>
  <si>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</si>
  <si>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</si>
  <si>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</si>
  <si>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</si>
  <si>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</si>
  <si>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</si>
  <si>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</si>
  <si>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</si>
  <si>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</si>
  <si>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</si>
  <si>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</si>
  <si>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</si>
  <si>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</si>
  <si>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</si>
  <si>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</si>
  <si>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</si>
  <si>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</si>
  <si>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</si>
  <si>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</si>
  <si>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</si>
  <si>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</si>
  <si>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</si>
  <si>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</si>
  <si>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</si>
  <si>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</si>
  <si>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</si>
  <si>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</si>
  <si>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</si>
  <si>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</si>
  <si>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</si>
  <si>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</si>
  <si>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</si>
  <si>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</si>
  <si>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</si>
  <si>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</si>
  <si>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</si>
  <si>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</si>
  <si>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</si>
  <si>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</si>
  <si>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</si>
  <si>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</si>
  <si>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</si>
  <si>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</si>
  <si>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</si>
  <si>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</si>
  <si>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</si>
  <si>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</si>
  <si>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</si>
  <si>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</si>
  <si>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</si>
  <si>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</si>
  <si>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</si>
  <si>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</si>
  <si>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</si>
  <si>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</si>
  <si>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</si>
  <si>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</si>
  <si>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</si>
  <si>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</si>
  <si>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</si>
  <si>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</si>
  <si>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</si>
  <si>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</si>
  <si>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</si>
  <si>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</si>
  <si>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</si>
  <si>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</si>
  <si>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</si>
  <si>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</si>
  <si>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</si>
  <si>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</si>
  <si>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</si>
  <si>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</si>
  <si>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</si>
  <si>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</si>
  <si>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</si>
  <si>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</si>
  <si>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</si>
  <si>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</si>
  <si>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</si>
  <si>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</si>
  <si>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</si>
  <si>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</si>
  <si>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</si>
  <si>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</si>
  <si>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</si>
  <si>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</si>
  <si>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</si>
  <si>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</si>
  <si>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</si>
  <si>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</si>
  <si>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</si>
  <si>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</si>
  <si>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</si>
  <si>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</si>
  <si>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</si>
  <si>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</si>
  <si>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</si>
  <si>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</si>
  <si>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</si>
  <si>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</si>
  <si>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</si>
  <si>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</si>
  <si>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</si>
  <si>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</si>
  <si>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</si>
  <si>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</si>
  <si>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</si>
  <si>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</si>
  <si>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</si>
  <si>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</si>
  <si>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</si>
  <si>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</si>
  <si>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</si>
  <si>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</si>
  <si>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</si>
  <si>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</si>
  <si>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</si>
  <si>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</si>
  <si>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</si>
  <si>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</si>
  <si>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</si>
  <si>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</si>
  <si>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</si>
  <si>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</si>
  <si>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</si>
  <si>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</si>
  <si>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</si>
  <si>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</si>
  <si>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</si>
  <si>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</si>
  <si>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</si>
  <si>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</si>
  <si>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</si>
  <si>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</si>
  <si>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</si>
  <si>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</si>
  <si>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</si>
  <si>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</si>
  <si>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</si>
  <si>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</si>
  <si>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</si>
  <si>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</si>
  <si>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</si>
  <si>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</si>
  <si>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</si>
  <si>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</si>
  <si>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</si>
  <si>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</si>
  <si>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</si>
  <si>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</si>
  <si>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</si>
  <si>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</si>
  <si>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</si>
  <si>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</si>
  <si>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</si>
  <si>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</si>
  <si>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</si>
  <si>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</si>
  <si>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</si>
  <si>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</si>
  <si>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</si>
  <si>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</si>
  <si>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</si>
  <si>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</si>
  <si>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</si>
  <si>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</si>
  <si>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</si>
  <si>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</si>
  <si>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</si>
  <si>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</si>
  <si>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</si>
  <si>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</si>
  <si>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</si>
  <si>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</si>
  <si>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</si>
  <si>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</si>
  <si>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</si>
  <si>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</si>
  <si>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</si>
  <si>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</si>
  <si>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</si>
  <si>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</si>
  <si>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</si>
  <si>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</si>
  <si>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</si>
  <si>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</si>
  <si>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</si>
  <si>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</si>
  <si>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</si>
  <si>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</si>
  <si>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</si>
  <si>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</si>
  <si>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</si>
  <si>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</si>
  <si>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</si>
  <si>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</si>
  <si>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</si>
  <si>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</si>
  <si>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</si>
  <si>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</si>
  <si>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</si>
  <si>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</si>
  <si>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</si>
  <si>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</si>
  <si>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</si>
  <si>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</si>
  <si>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</si>
  <si>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</si>
  <si>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</si>
  <si>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</si>
  <si>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</si>
  <si>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</si>
  <si>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</si>
  <si>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</si>
  <si>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</si>
  <si>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</si>
  <si>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</si>
  <si>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</si>
  <si>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</si>
  <si>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</si>
  <si>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</si>
  <si>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</si>
  <si>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</si>
  <si>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</si>
  <si>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</si>
  <si>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</si>
  <si>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</si>
  <si>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</si>
  <si>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</si>
  <si>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</si>
  <si>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</si>
  <si>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</si>
  <si>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</si>
  <si>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</si>
  <si>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</si>
  <si>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</si>
  <si>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</si>
  <si>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</si>
  <si>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</si>
  <si>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</si>
  <si>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</si>
  <si>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</si>
  <si>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</si>
  <si>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</si>
  <si>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</si>
  <si>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</si>
  <si>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</si>
  <si>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</si>
  <si>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</si>
  <si>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</si>
  <si>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</si>
  <si>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</si>
  <si>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</si>
  <si>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</si>
  <si>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</si>
  <si>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</si>
  <si>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</si>
  <si>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</si>
  <si>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</si>
  <si>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</si>
  <si>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</si>
  <si>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</si>
  <si>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</si>
  <si>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</si>
  <si>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</si>
  <si>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</si>
  <si>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</si>
  <si>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</si>
  <si>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</si>
  <si>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</si>
  <si>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</si>
  <si>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</si>
  <si>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</si>
  <si>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</si>
  <si>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</si>
  <si>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</si>
  <si>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</si>
  <si>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</si>
  <si>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</si>
  <si>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</si>
  <si>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</si>
  <si>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</si>
  <si>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</si>
  <si>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</si>
  <si>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</si>
  <si>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</si>
  <si>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</si>
  <si>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</si>
  <si>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</si>
  <si>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</si>
  <si>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</si>
  <si>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</si>
  <si>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</si>
  <si>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</si>
  <si>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</si>
  <si>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</si>
  <si>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</si>
  <si>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</si>
  <si>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</si>
  <si>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</si>
  <si>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</si>
  <si>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</si>
  <si>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</si>
  <si>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</si>
  <si>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</si>
  <si>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</si>
  <si>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</si>
  <si>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</si>
  <si>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</si>
  <si>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</si>
  <si>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</si>
  <si>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</si>
  <si>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</si>
  <si>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</si>
  <si>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</si>
  <si>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</si>
  <si>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</si>
  <si>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</si>
  <si>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</si>
  <si>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</si>
  <si>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</si>
  <si>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</si>
  <si>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</si>
  <si>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</si>
  <si>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</si>
  <si>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</si>
  <si>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</si>
  <si>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</si>
  <si>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</si>
  <si>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</si>
  <si>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</si>
  <si>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</si>
  <si>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</si>
  <si>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</si>
  <si>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</si>
  <si>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</si>
  <si>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</si>
  <si>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</si>
  <si>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</si>
  <si>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</si>
  <si>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</si>
  <si>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</si>
  <si>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</si>
  <si>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</si>
  <si>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</si>
  <si>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</si>
  <si>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</si>
  <si>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</si>
  <si>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</si>
  <si>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</si>
  <si>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</si>
  <si>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</si>
  <si>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</si>
  <si>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</si>
  <si>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</si>
  <si>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</si>
  <si>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</si>
  <si>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</si>
  <si>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</si>
  <si>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</si>
  <si>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</si>
  <si>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</si>
  <si>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</si>
  <si>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</si>
  <si>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</si>
  <si>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</si>
  <si>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</si>
  <si>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</si>
  <si>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</si>
  <si>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</si>
  <si>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</si>
  <si>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</si>
  <si>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</si>
  <si>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</si>
  <si>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</si>
  <si>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</si>
  <si>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</si>
  <si>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</si>
  <si>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</si>
  <si>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</si>
  <si>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</si>
  <si>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</si>
  <si>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</si>
  <si>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</si>
  <si>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</si>
  <si>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</si>
  <si>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</si>
  <si>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</si>
  <si>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</si>
  <si>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</si>
  <si>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</si>
  <si>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</si>
  <si>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</si>
  <si>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</si>
  <si>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</si>
  <si>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</si>
  <si>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</si>
  <si>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</si>
  <si>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</si>
  <si>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</si>
  <si>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</si>
  <si>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</si>
  <si>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</si>
  <si>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</si>
  <si>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</si>
  <si>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</si>
  <si>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</si>
  <si>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</si>
  <si>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</si>
  <si>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</si>
  <si>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</si>
  <si>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</si>
  <si>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</si>
  <si>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</si>
  <si>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</si>
  <si>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</si>
  <si>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</si>
  <si>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</si>
  <si>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</si>
  <si>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</si>
  <si>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</si>
  <si>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</si>
  <si>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</si>
  <si>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</si>
  <si>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</si>
  <si>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</si>
  <si>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</si>
  <si>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</si>
  <si>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</si>
  <si>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</si>
  <si>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</si>
  <si>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</si>
  <si>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</si>
  <si>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</si>
  <si>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</si>
  <si>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</si>
  <si>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</si>
  <si>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</si>
  <si>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</si>
  <si>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</si>
  <si>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</si>
  <si>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</si>
  <si>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</si>
  <si>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</si>
  <si>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</si>
  <si>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</si>
  <si>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</si>
  <si>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</si>
  <si>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</si>
  <si>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</si>
  <si>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</si>
  <si>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</si>
  <si>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</si>
  <si>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</si>
  <si>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</si>
  <si>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</si>
  <si>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</si>
  <si>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</si>
  <si>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</si>
  <si>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</si>
  <si>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</si>
  <si>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</si>
  <si>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</si>
  <si>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</si>
  <si>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</si>
  <si>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</si>
  <si>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</si>
  <si>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</si>
  <si>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</si>
  <si>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</si>
  <si>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</si>
  <si>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</si>
  <si>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</si>
  <si>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</si>
  <si>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</si>
  <si>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</si>
  <si>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</si>
  <si>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</si>
  <si>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</si>
  <si>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</si>
  <si>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</si>
  <si>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</si>
  <si>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</si>
  <si>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</si>
  <si>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</si>
  <si>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</si>
  <si>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</si>
  <si>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</si>
  <si>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</si>
  <si>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</si>
  <si>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</si>
  <si>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</si>
  <si>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</si>
  <si>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</si>
  <si>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</si>
  <si>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</si>
  <si>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</si>
  <si>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</si>
  <si>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</si>
  <si>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</si>
  <si>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</si>
  <si>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</si>
  <si>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</si>
  <si>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</si>
  <si>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</si>
  <si>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</si>
  <si>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</si>
  <si>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</si>
  <si>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</si>
  <si>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</si>
  <si>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</si>
  <si>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</si>
  <si>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</si>
  <si>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</si>
  <si>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</si>
  <si>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</si>
  <si>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</si>
  <si>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</si>
  <si>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</si>
  <si>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</si>
  <si>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</si>
  <si>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</si>
  <si>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</si>
  <si>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</si>
  <si>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</si>
  <si>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</si>
  <si>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</si>
  <si>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</si>
  <si>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</si>
  <si>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</si>
  <si>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</si>
  <si>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</si>
  <si>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</si>
  <si>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</si>
  <si>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</si>
  <si>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</si>
  <si>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</si>
  <si>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</si>
  <si>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</si>
  <si>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</si>
  <si>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</si>
  <si>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</si>
  <si>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</si>
  <si>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</si>
  <si>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</si>
  <si>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</si>
  <si>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</si>
  <si>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</si>
  <si>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</si>
  <si>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</si>
  <si>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</si>
  <si>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</si>
  <si>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</si>
  <si>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</si>
  <si>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</si>
  <si>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</si>
  <si>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</si>
  <si>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</si>
  <si>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</si>
  <si>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</si>
  <si>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</si>
  <si>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</si>
  <si>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</si>
  <si>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</si>
  <si>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</si>
  <si>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</si>
  <si>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</si>
  <si>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</si>
  <si>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</si>
  <si>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</si>
  <si>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</si>
  <si>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</si>
  <si>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</si>
  <si>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</si>
  <si>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</si>
  <si>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</si>
  <si>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</si>
  <si>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</si>
  <si>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</si>
  <si>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</si>
  <si>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</si>
  <si>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</si>
  <si>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</si>
  <si>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</si>
  <si>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</si>
  <si>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</si>
  <si>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</si>
  <si>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</si>
  <si>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</si>
  <si>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</si>
  <si>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</si>
  <si>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</si>
  <si>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</si>
  <si>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</si>
  <si>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</si>
  <si>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</si>
  <si>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</si>
  <si>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</si>
  <si>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</si>
  <si>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</si>
  <si>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</si>
  <si>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</si>
  <si>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</si>
  <si>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</si>
  <si>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</si>
  <si>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</si>
  <si>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</si>
  <si>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</si>
  <si>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</si>
  <si>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</si>
  <si>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</si>
  <si>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</si>
  <si>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</si>
  <si>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</si>
  <si>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</si>
  <si>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</si>
  <si>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</si>
  <si>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</si>
  <si>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</si>
  <si>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</si>
  <si>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</si>
  <si>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</si>
  <si>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</si>
  <si>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</si>
  <si>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</si>
  <si>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</si>
  <si>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</si>
  <si>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</si>
  <si>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</si>
  <si>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</si>
  <si>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</si>
  <si>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</si>
  <si>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</si>
  <si>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</si>
  <si>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</si>
  <si>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</si>
  <si>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</si>
  <si>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</si>
  <si>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</si>
  <si>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</si>
  <si>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</si>
  <si>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</si>
  <si>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</si>
  <si>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</si>
  <si>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</si>
  <si>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</si>
  <si>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</si>
  <si>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</si>
  <si>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</si>
  <si>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</si>
  <si>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</si>
  <si>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</si>
  <si>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</si>
  <si>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</si>
  <si>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</si>
  <si>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</si>
  <si>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</si>
  <si>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</si>
  <si>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</si>
  <si>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</si>
  <si>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</si>
  <si>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</si>
  <si>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</si>
  <si>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</si>
  <si>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</si>
  <si>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</si>
  <si>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</si>
  <si>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</si>
  <si>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</si>
  <si>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</si>
  <si>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</si>
  <si>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</si>
  <si>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</si>
  <si>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</si>
  <si>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</si>
  <si>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</si>
  <si>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</si>
  <si>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</si>
  <si>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</si>
  <si>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</si>
  <si>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</si>
  <si>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</si>
  <si>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</si>
  <si>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</si>
  <si>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</si>
  <si>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</si>
  <si>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</si>
  <si>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</si>
  <si>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</si>
  <si>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</si>
  <si>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</si>
  <si>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</si>
  <si>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</si>
  <si>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</si>
  <si>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</si>
  <si>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</si>
  <si>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</si>
  <si>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</si>
  <si>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</si>
  <si>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</si>
  <si>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</si>
  <si>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</si>
  <si>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</si>
  <si>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</si>
  <si>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</si>
  <si>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</si>
  <si>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</si>
  <si>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</si>
  <si>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</si>
  <si>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</si>
  <si>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</si>
  <si>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</si>
  <si>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</si>
  <si>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</si>
  <si>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</si>
  <si>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</si>
  <si>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</si>
  <si>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</si>
  <si>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</si>
  <si>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</si>
  <si>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</si>
  <si>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</si>
  <si>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</si>
  <si>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</si>
  <si>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</si>
  <si>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</si>
  <si>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</si>
  <si>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</si>
  <si>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</si>
  <si>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</si>
  <si>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</si>
  <si>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</si>
  <si>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</si>
  <si>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</si>
  <si>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</si>
  <si>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</si>
  <si>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</si>
  <si>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</si>
  <si>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</si>
  <si>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</si>
  <si>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</si>
  <si>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</si>
  <si>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</si>
  <si>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</si>
  <si>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</si>
  <si>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</si>
  <si>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</si>
  <si>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</si>
  <si>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</si>
  <si>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</si>
  <si>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</si>
  <si>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</si>
  <si>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</si>
  <si>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</si>
  <si>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</si>
  <si>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</si>
  <si>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</si>
  <si>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</si>
  <si>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</si>
  <si>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</si>
  <si>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</si>
  <si>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</si>
  <si>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</si>
  <si>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</si>
  <si>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</si>
  <si>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</si>
  <si>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</si>
  <si>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</si>
  <si>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</si>
  <si>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</si>
  <si>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</si>
  <si>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</si>
  <si>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</si>
  <si>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</si>
  <si>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</si>
  <si>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</si>
  <si>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</si>
  <si>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</si>
  <si>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</si>
  <si>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</si>
  <si>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</si>
  <si>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</si>
  <si>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</si>
  <si>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</si>
  <si>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</si>
  <si>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</si>
  <si>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</si>
  <si>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</si>
  <si>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</si>
  <si>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</si>
  <si>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</si>
  <si>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</si>
  <si>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</si>
  <si>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</si>
  <si>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</si>
  <si>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</si>
  <si>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</si>
  <si>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</si>
  <si>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</si>
  <si>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</si>
  <si>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</si>
  <si>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</si>
  <si>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</si>
  <si>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</si>
  <si>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</si>
  <si>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</si>
  <si>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</si>
  <si>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</si>
  <si>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</si>
  <si>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</si>
  <si>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</si>
  <si>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</si>
  <si>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</si>
  <si>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</si>
  <si>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</si>
  <si>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</si>
  <si>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</si>
  <si>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</si>
  <si>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</si>
  <si>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</si>
  <si>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</si>
  <si>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</si>
  <si>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</si>
  <si>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</si>
  <si>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</si>
  <si>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</si>
  <si>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</si>
  <si>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</si>
  <si>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</si>
  <si>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</si>
  <si>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</si>
  <si>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</si>
  <si>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</si>
  <si>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</si>
  <si>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</si>
  <si>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</si>
  <si>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</si>
  <si>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</si>
  <si>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</si>
  <si>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</si>
  <si>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</si>
  <si>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</si>
  <si>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</si>
  <si>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</si>
  <si>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</si>
  <si>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</si>
  <si>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</si>
  <si>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</si>
  <si>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</si>
  <si>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</si>
  <si>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</si>
  <si>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</si>
  <si>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</si>
  <si>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</si>
  <si>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</si>
  <si>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</si>
  <si>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</si>
  <si>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</si>
  <si>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</si>
  <si>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</si>
  <si>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</si>
  <si>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</si>
  <si>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</si>
  <si>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</si>
  <si>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</si>
  <si>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</si>
  <si>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</si>
  <si>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</si>
  <si>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</si>
  <si>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</si>
  <si>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</si>
  <si>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</si>
  <si>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</si>
  <si>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</si>
  <si>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</si>
  <si>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</si>
  <si>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</si>
  <si>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</si>
  <si>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</si>
  <si>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</si>
  <si>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</si>
  <si>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</si>
  <si>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</si>
  <si>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</si>
  <si>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</si>
  <si>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</si>
  <si>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</si>
  <si>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</si>
  <si>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</si>
  <si>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</si>
  <si>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</si>
  <si>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</si>
  <si>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</si>
  <si>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</si>
  <si>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</si>
  <si>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</si>
  <si>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</si>
  <si>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</si>
  <si>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</si>
  <si>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</si>
  <si>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</si>
  <si>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</si>
  <si>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</si>
  <si>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</si>
  <si>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</si>
  <si>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</si>
  <si>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</si>
  <si>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</si>
  <si>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</si>
  <si>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</si>
  <si>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</si>
  <si>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</si>
  <si>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</si>
  <si>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</si>
  <si>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</si>
  <si>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</si>
  <si>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</si>
  <si>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</si>
  <si>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</si>
  <si>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</si>
  <si>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</si>
  <si>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</si>
  <si>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</si>
  <si>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</si>
  <si>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</si>
  <si>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</si>
  <si>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</si>
  <si>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</si>
  <si>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</si>
  <si>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</si>
  <si>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</si>
  <si>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</si>
  <si>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</si>
  <si>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</si>
  <si>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</si>
  <si>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</si>
  <si>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</si>
  <si>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</si>
  <si>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</si>
  <si>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</si>
  <si>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</si>
  <si>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</si>
  <si>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</si>
  <si>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</si>
  <si>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</si>
  <si>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</si>
  <si>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</si>
  <si>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</si>
  <si>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</si>
  <si>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</si>
  <si>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</si>
  <si>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</si>
  <si>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</si>
  <si>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</si>
  <si>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</si>
  <si>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</si>
  <si>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</si>
  <si>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</si>
  <si>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</si>
  <si>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</si>
  <si>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</si>
  <si>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</si>
  <si>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</si>
  <si>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</si>
  <si>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</si>
  <si>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</si>
  <si>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</si>
  <si>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</si>
  <si>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</si>
  <si>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</si>
  <si>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</si>
  <si>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</si>
  <si>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</si>
  <si>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</si>
  <si>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</si>
  <si>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</si>
  <si>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</si>
  <si>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</si>
  <si>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</si>
  <si>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</si>
  <si>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</si>
  <si>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</si>
  <si>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</si>
  <si>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</si>
  <si>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</si>
  <si>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</si>
  <si>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</si>
  <si>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</si>
  <si>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</si>
  <si>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</si>
  <si>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</si>
  <si>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</si>
  <si>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</si>
  <si>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</si>
  <si>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</si>
  <si>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</si>
  <si>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</si>
  <si>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</si>
  <si>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</si>
  <si>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</si>
  <si>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</si>
  <si>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</si>
  <si>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</si>
  <si>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</si>
  <si>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</si>
  <si>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</si>
  <si>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</si>
  <si>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</si>
  <si>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</si>
  <si>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</si>
  <si>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</si>
  <si>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</si>
  <si>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</si>
  <si>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</si>
  <si>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</si>
  <si>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</si>
  <si>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</si>
  <si>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</si>
  <si>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</si>
  <si>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</si>
  <si>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</si>
  <si>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</si>
  <si>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</si>
  <si>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</si>
  <si>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</si>
  <si>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</si>
  <si>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</si>
  <si>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</si>
  <si>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</si>
  <si>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</si>
  <si>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</si>
  <si>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</si>
  <si>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</si>
  <si>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</si>
  <si>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</si>
  <si>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</si>
  <si>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</si>
  <si>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</si>
  <si>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</si>
  <si>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</si>
  <si>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</si>
  <si>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</si>
  <si>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</si>
  <si>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</si>
  <si>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</si>
  <si>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</si>
  <si>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</si>
  <si>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</si>
  <si>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</si>
  <si>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</si>
  <si>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</si>
  <si>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</si>
  <si>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</si>
  <si>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</si>
  <si>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</si>
  <si>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</si>
  <si>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</si>
  <si>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</si>
  <si>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</si>
  <si>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</si>
  <si>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</si>
  <si>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</si>
  <si>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</si>
  <si>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</si>
  <si>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</si>
  <si>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</si>
  <si>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</si>
  <si>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</si>
  <si>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</si>
  <si>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</si>
  <si>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</si>
  <si>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</si>
  <si>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</si>
  <si>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</si>
  <si>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</si>
  <si>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</si>
  <si>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</si>
  <si>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</si>
  <si>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</si>
  <si>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</si>
  <si>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</si>
  <si>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</si>
  <si>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</si>
  <si>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</si>
  <si>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</si>
  <si>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</si>
  <si>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</si>
  <si>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</si>
  <si>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</si>
  <si>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</si>
  <si>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</si>
  <si>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</si>
  <si>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</si>
  <si>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</si>
  <si>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</si>
  <si>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</si>
  <si>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</si>
  <si>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</si>
  <si>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</si>
  <si>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</si>
  <si>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</si>
  <si>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</si>
  <si>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</si>
  <si>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</si>
  <si>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</si>
  <si>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</si>
  <si>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</si>
  <si>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</si>
  <si>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</si>
  <si>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</si>
  <si>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</si>
  <si>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</si>
  <si>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</si>
  <si>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</si>
  <si>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</si>
  <si>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</si>
  <si>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</si>
  <si>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</si>
  <si>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</si>
  <si>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</si>
  <si>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</si>
  <si>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</si>
  <si>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</si>
  <si>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</si>
  <si>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</si>
  <si>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</si>
  <si>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</si>
  <si>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</si>
  <si>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</si>
  <si>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</si>
  <si>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</si>
  <si>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</si>
  <si>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</si>
  <si>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</si>
  <si>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</si>
  <si>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</si>
  <si>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</si>
  <si>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</si>
  <si>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</si>
  <si>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</si>
  <si>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</si>
  <si>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</si>
  <si>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</si>
  <si>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</si>
  <si>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</si>
  <si>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</si>
  <si>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</si>
  <si>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</si>
  <si>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</si>
  <si>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</si>
  <si>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</si>
  <si>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</si>
  <si>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</si>
  <si>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</si>
  <si>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</si>
  <si>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</si>
  <si>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</si>
  <si>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</si>
  <si>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</si>
  <si>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</si>
  <si>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</si>
  <si>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</si>
  <si>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</si>
  <si>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</si>
  <si>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</si>
  <si>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</si>
  <si>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</si>
  <si>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</si>
  <si>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</si>
  <si>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</si>
  <si>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</si>
  <si>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</si>
  <si>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</si>
  <si>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</si>
  <si>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</si>
  <si>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</si>
  <si>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</si>
  <si>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</si>
  <si>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</si>
  <si>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</si>
  <si>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</si>
  <si>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</si>
  <si>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</si>
  <si>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</si>
  <si>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</si>
  <si>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</si>
  <si>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</si>
  <si>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</si>
  <si>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</si>
  <si>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</si>
  <si>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</si>
  <si>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</si>
  <si>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</si>
  <si>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</si>
  <si>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</si>
  <si>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</si>
  <si>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</si>
  <si>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</si>
  <si>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</si>
  <si>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</si>
  <si>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</si>
  <si>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</si>
  <si>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</si>
  <si>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</si>
  <si>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</si>
  <si>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</si>
  <si>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</si>
  <si>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</si>
  <si>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</si>
  <si>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</si>
  <si>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</si>
  <si>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</si>
  <si>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</si>
  <si>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</si>
  <si>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</si>
  <si>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</si>
  <si>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</si>
  <si>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</si>
  <si>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</si>
  <si>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</si>
  <si>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</si>
  <si>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</si>
  <si>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</si>
  <si>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</si>
  <si>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</si>
  <si>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</si>
  <si>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</si>
  <si>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</si>
  <si>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</si>
  <si>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</si>
  <si>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</si>
  <si>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</si>
  <si>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</si>
  <si>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</si>
  <si>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</si>
  <si>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</si>
  <si>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</si>
  <si>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</si>
  <si>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</si>
  <si>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</si>
  <si>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</si>
  <si>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</si>
  <si>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</si>
  <si>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</si>
  <si>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</si>
  <si>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</si>
  <si>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</si>
  <si>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</si>
  <si>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</si>
  <si>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</si>
  <si>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</si>
  <si>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</si>
  <si>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</si>
  <si>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</si>
  <si>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</si>
  <si>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</si>
  <si>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</si>
  <si>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</si>
  <si>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</si>
  <si>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</si>
  <si>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</si>
  <si>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</si>
  <si>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</si>
  <si>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</si>
  <si>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</si>
  <si>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</si>
  <si>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</si>
  <si>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</si>
  <si>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</si>
  <si>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</si>
  <si>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</si>
  <si>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</si>
  <si>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</si>
  <si>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</si>
  <si>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</si>
  <si>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</si>
  <si>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</si>
  <si>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 xml:space="preserve">Desacarga de pedra </t>
  </si>
  <si>
    <t>TCS-TIN</t>
  </si>
  <si>
    <t>TCSTIN</t>
  </si>
  <si>
    <t>Efraim</t>
  </si>
  <si>
    <t>2 (Maicon e Eder)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</si>
  <si>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</si>
  <si>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</si>
  <si>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</si>
  <si>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</si>
  <si>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</si>
  <si>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</si>
  <si>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</si>
  <si>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</si>
  <si>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</si>
  <si>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</si>
  <si>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</si>
  <si>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</si>
  <si>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</si>
  <si>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</si>
  <si>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</si>
  <si>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</si>
  <si>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</si>
  <si>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</si>
  <si>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</si>
  <si>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</si>
  <si>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</si>
  <si>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</si>
  <si>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</si>
  <si>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</si>
  <si>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</si>
  <si>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</si>
  <si>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 </t>
  </si>
  <si>
    <t>SP NORTE</t>
  </si>
  <si>
    <t>TMI-ZEB</t>
  </si>
  <si>
    <t>ZEB-ZCZ</t>
  </si>
  <si>
    <t>ZCZ-ZTI</t>
  </si>
  <si>
    <t>ZRX-ZTI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</si>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</sst>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8"/>
      <color rgb="FF9C6500"/>
      <name val="Calibri"/>
      <family val="2"/>
    </font>
    <font>
      <sz val="8"/>
      <color rgb="FF404040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  <bgColor rgb="FF000000"/>
      </patternFill>
    </fill>
  </fills>
  <borders count="28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0" borderId="17" xfId="0" applyFont="1" applyBorder="1"/>
    <xf numFmtId="0" fontId="5" fillId="30" borderId="26" xfId="0" applyFont="1" applyFill="1" applyBorder="1"/>
    <xf numFmtId="0" fontId="5" fillId="30" borderId="27" xfId="0" applyFont="1" applyFill="1" applyBorder="1"/>
    <xf numFmtId="0" fontId="5" fillId="7" borderId="27" xfId="0" applyFont="1" applyFill="1" applyBorder="1"/>
    <xf numFmtId="0" fontId="38" fillId="36" borderId="26" xfId="0" applyFont="1" applyFill="1" applyBorder="1"/>
    <xf numFmtId="0" fontId="38" fillId="36" borderId="27" xfId="0" applyFont="1" applyFill="1" applyBorder="1"/>
    <xf numFmtId="0" fontId="39" fillId="15" borderId="27" xfId="0" applyFont="1" applyFill="1" applyBorder="1"/>
    <xf numFmtId="16" fontId="39" fillId="15" borderId="27" xfId="0" applyNumberFormat="1" applyFon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5" fillId="0" borderId="16" xfId="0" applyFont="1" applyBorder="1" applyAlignment="1"/>
    <xf numFmtId="0" fontId="5" fillId="0" borderId="17" xfId="0" applyFont="1" applyBorder="1" applyAlignmen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AV1" activePane="topRight" state="frozen"/>
      <selection pane="topRight" activeCell="BA156" sqref="BA156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0" t="s">
        <v>1171</v>
      </c>
      <c r="AJ1" s="251"/>
      <c r="AK1" s="251"/>
      <c r="AL1" s="251"/>
      <c r="AM1" s="251"/>
      <c r="AN1" s="251"/>
      <c r="AO1" s="251"/>
      <c r="AP1" s="251"/>
      <c r="AQ1" s="251"/>
      <c r="AR1" s="252"/>
      <c r="AS1" s="252"/>
      <c r="AT1" s="252"/>
      <c r="AU1" s="252"/>
      <c r="AV1" s="252"/>
      <c r="AW1" s="252"/>
      <c r="AX1" s="251"/>
      <c r="AY1" s="251"/>
      <c r="AZ1" s="251"/>
      <c r="BA1" s="251"/>
      <c r="BB1" s="251"/>
      <c r="BC1" s="251"/>
      <c r="BD1" s="251"/>
      <c r="BE1" s="251"/>
      <c r="BF1" s="253"/>
      <c r="BG1" s="3"/>
      <c r="BH1" s="254" t="s">
        <v>1172</v>
      </c>
      <c r="BI1" s="255"/>
      <c r="BJ1" s="256"/>
      <c r="BK1" s="257"/>
      <c r="BL1" s="43"/>
      <c r="BM1" s="247" t="s">
        <v>1173</v>
      </c>
      <c r="BN1" s="248"/>
      <c r="BO1" s="248"/>
      <c r="BP1" s="248"/>
      <c r="BQ1" s="248"/>
      <c r="BR1" s="248"/>
      <c r="BS1" s="249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50" t="s">
        <v>1174</v>
      </c>
      <c r="AJ2" s="251"/>
      <c r="AK2" s="251"/>
      <c r="AL2" s="251"/>
      <c r="AM2" s="251"/>
      <c r="AN2" s="251"/>
      <c r="AO2" s="251"/>
      <c r="AP2" s="251"/>
      <c r="AQ2" s="253"/>
      <c r="AR2" s="159"/>
      <c r="AS2" s="265" t="s">
        <v>1177</v>
      </c>
      <c r="AT2" s="252"/>
      <c r="AU2" s="252"/>
      <c r="AV2" s="252"/>
      <c r="AW2" s="252"/>
      <c r="AX2" s="251"/>
      <c r="AY2" s="253"/>
      <c r="AZ2" s="4"/>
      <c r="BA2" s="244" t="s">
        <v>1178</v>
      </c>
      <c r="BB2" s="246"/>
      <c r="BC2" s="250" t="s">
        <v>1175</v>
      </c>
      <c r="BD2" s="251"/>
      <c r="BE2" s="251"/>
      <c r="BF2" s="253"/>
      <c r="BG2" s="3"/>
      <c r="BH2" s="258"/>
      <c r="BI2" s="259"/>
      <c r="BJ2" s="260"/>
      <c r="BK2" s="261"/>
      <c r="BL2" s="43"/>
      <c r="BM2" s="262"/>
      <c r="BN2" s="263"/>
      <c r="BO2" s="263"/>
      <c r="BP2" s="263"/>
      <c r="BQ2" s="263"/>
      <c r="BR2" s="263"/>
      <c r="BS2" s="264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44" t="s">
        <v>1179</v>
      </c>
      <c r="AJ3" s="246"/>
      <c r="AK3" s="244" t="s">
        <v>1180</v>
      </c>
      <c r="AL3" s="245"/>
      <c r="AM3" s="245"/>
      <c r="AN3" s="245"/>
      <c r="AO3" s="245"/>
      <c r="AP3" s="245"/>
      <c r="AQ3" s="246"/>
      <c r="AR3" s="160"/>
      <c r="AS3" s="268" t="s">
        <v>1186</v>
      </c>
      <c r="AT3" s="269"/>
      <c r="AU3" s="268" t="s">
        <v>1187</v>
      </c>
      <c r="AV3" s="269"/>
      <c r="AW3" s="268" t="s">
        <v>1188</v>
      </c>
      <c r="AX3" s="270"/>
      <c r="AY3" s="57" t="s">
        <v>1189</v>
      </c>
      <c r="AZ3" s="57"/>
      <c r="BA3" s="266"/>
      <c r="BB3" s="267"/>
      <c r="BC3" s="244" t="s">
        <v>1182</v>
      </c>
      <c r="BD3" s="245"/>
      <c r="BE3" s="245"/>
      <c r="BF3" s="246"/>
      <c r="BG3" s="56"/>
      <c r="BH3" s="258"/>
      <c r="BI3" s="259"/>
      <c r="BJ3" s="260"/>
      <c r="BK3" s="261"/>
      <c r="BL3" s="43"/>
      <c r="BM3" s="247" t="s">
        <v>1190</v>
      </c>
      <c r="BN3" s="248"/>
      <c r="BO3" s="248"/>
      <c r="BP3" s="249"/>
      <c r="BQ3" s="247" t="s">
        <v>160</v>
      </c>
      <c r="BR3" s="248"/>
      <c r="BS3" s="249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/>
      <c r="AS146" s="208"/>
      <c r="AT146" s="208"/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0</v>
      </c>
      <c r="AZ146" s="11"/>
      <c r="BA146" s="60"/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/>
      <c r="BI146" s="14"/>
      <c r="BJ146" s="209"/>
      <c r="BK146" s="14"/>
      <c r="BL146" s="13"/>
      <c r="BM146" s="12"/>
      <c r="BN146" s="12"/>
      <c r="BO146" s="130"/>
      <c r="BP146" s="14"/>
      <c r="BQ146" s="10" t="str">
        <f>IF(AND(BR146&lt;1,BS146&lt;1),"Produção e Intervalo",IF(BR146&lt;1,"Intervalo",IF(BS146&lt;1,"Produção","Aderente")))</f>
        <v>Produção e Intervalo</v>
      </c>
      <c r="BR146" s="15">
        <f>IF(OR(B146="",F146=""),"*",AY146/P146)</f>
        <v>0</v>
      </c>
      <c r="BS146" s="15">
        <f>IF(OR(B146="",F146=""),"*",BA146/Q146)</f>
        <v>0</v>
      </c>
      <c r="BT146" s="157"/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1551</v>
      </c>
      <c r="N147" s="149" t="s">
        <v>1552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1553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1554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1555</v>
      </c>
      <c r="N150" s="149" t="s">
        <v>1556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1557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/>
      <c r="AS150" s="32"/>
      <c r="AT150" s="32">
        <v>0.39027777777777778</v>
      </c>
      <c r="AU150" s="32">
        <v>0.43194444444444446</v>
      </c>
      <c r="AV150" s="32">
        <v>0.47361111111111109</v>
      </c>
      <c r="AW150" s="32"/>
      <c r="AX150" s="32"/>
      <c r="AY150" s="184" t="str">
        <f>IF(D150="","*",IFERROR(IF(ISODD(COUNT(AS150:AX156)),"ERRO",SUM((AT150-AS150),(AV150-AU150),(AX150-AW150))),"ERRO"))</f>
        <v>ERRO</v>
      </c>
      <c r="AZ150" s="11"/>
      <c r="BA150" s="60"/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1</v>
      </c>
      <c r="BI150" s="14"/>
      <c r="BJ150" s="14" t="s">
        <v>1558</v>
      </c>
      <c r="BK150" s="14"/>
      <c r="BL150" s="13"/>
      <c r="BM150" s="12"/>
      <c r="BN150" s="12"/>
      <c r="BO150" s="130"/>
      <c r="BP150" s="14"/>
      <c r="BQ150" s="10" t="e">
        <f t="shared" si="13"/>
        <v>#VALUE!</v>
      </c>
      <c r="BR150" s="15" t="e">
        <f t="shared" si="14"/>
        <v>#VALUE!</v>
      </c>
      <c r="BS150" s="15">
        <f t="shared" si="15"/>
        <v>0</v>
      </c>
      <c r="BT150" s="157" t="str">
        <f t="shared" si="16"/>
        <v/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1559</v>
      </c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/>
      </c>
    </row>
    <row r="153" spans="1:72">
      <c r="A153" s="202" t="s">
        <v>1560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1561</v>
      </c>
      <c r="W153" s="206" t="s">
        <v>1562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/>
      <c r="AS153" s="208"/>
      <c r="AT153" s="208"/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/>
      <c r="BI153" s="14"/>
      <c r="BJ153" s="226" t="s">
        <v>1563</v>
      </c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Produção e Intervalo</v>
      </c>
      <c r="BR153" s="15">
        <f>IF(OR(B153="",F153=""),"*",AY153/P153)</f>
        <v>0</v>
      </c>
      <c r="BS153" s="15">
        <f>IF(OR(B153="",F153=""),"*",BA153/Q153)</f>
        <v>0</v>
      </c>
      <c r="BT153" s="157"/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1564</v>
      </c>
      <c r="BK156" s="14"/>
      <c r="BL156" s="13"/>
      <c r="BM156" s="12"/>
      <c r="BN156" s="12"/>
      <c r="BO156" s="130"/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>IF(BN156="","",SUBSTITUTE(BM156," ","")&amp;SUBSTITUTE(BN156," ",""))</f>
        <v/>
      </c>
    </row>
    <row r="157" spans="1:72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1</v>
      </c>
      <c r="BI157" s="14"/>
      <c r="BJ157" s="14" t="s">
        <v>1565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157" t="str">
        <f t="shared" si="16"/>
        <v/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649</v>
      </c>
      <c r="I159" s="135" t="s">
        <v>649</v>
      </c>
      <c r="J159" s="151">
        <v>98</v>
      </c>
      <c r="K159" s="151">
        <v>705</v>
      </c>
      <c r="L159" s="71">
        <v>710</v>
      </c>
      <c r="M159" s="149" t="s">
        <v>643</v>
      </c>
      <c r="N159" s="149">
        <v>699710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TSF1</v>
      </c>
      <c r="AL159" s="175" t="str">
        <f>IF(BS_CONTROLE[[#This Row],[Local - Encerramento]]=0, "-", BS_CONTROLE[[#This Row],[Local - Encerramento]])</f>
        <v>TSF1</v>
      </c>
      <c r="AM159" s="175" t="str">
        <f>IF(BS_CONTROLE[[#This Row],[Entre - Estações]]=0, "-", BS_CONTROLE[[#This Row],[Entre - Estações]])</f>
        <v>TAL-TSF</v>
      </c>
      <c r="AN159" s="175">
        <f>IF(BS_CONTROLE[[#This Row],[SB]]=0, "-", BS_CONTROLE[[#This Row],[SB]])</f>
        <v>699710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705</v>
      </c>
      <c r="AQ159" s="177">
        <f>IF(BS_CONTROLE[[#This Row],[KM - Fim]]=0, "-", BS_CONTROLE[[#This Row],[KM - Fim]])</f>
        <v>710</v>
      </c>
      <c r="AR159" s="32"/>
      <c r="AS159" s="32"/>
      <c r="AT159" s="32"/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/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/>
      </c>
      <c r="B161" s="133"/>
      <c r="C161" s="7" t="str">
        <f>IF(BS_CONTROLE[[#This Row],[DATA]]="","",WEEKNUM(BS_CONTROLE[[#This Row],[DATA]]))</f>
        <v/>
      </c>
      <c r="D161" s="45"/>
      <c r="E161" s="185">
        <v>173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/>
      <c r="I162" s="135"/>
      <c r="J162" s="151">
        <v>98</v>
      </c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ALTO ARAGUAIA - RONDONOPOLIS</v>
      </c>
      <c r="V162" s="143"/>
      <c r="W162" s="135"/>
      <c r="X162" s="152"/>
      <c r="Y162" s="129"/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>
        <f>IF(BS_CONTROLE[[#This Row],[SUB]]=0, "-", BS_CONTROLE[[#This Row],[SUB]])</f>
        <v>98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e">
        <f t="shared" si="13"/>
        <v>#DIV/0!</v>
      </c>
      <c r="BR162" s="15" t="e">
        <f t="shared" si="14"/>
        <v>#DIV/0!</v>
      </c>
      <c r="BS162" s="15" t="e">
        <f t="shared" si="15"/>
        <v>#DIV/0!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1561</v>
      </c>
      <c r="W164" s="135" t="s">
        <v>1566</v>
      </c>
      <c r="X164" s="152" t="s">
        <v>1005</v>
      </c>
      <c r="Y164" s="129"/>
      <c r="Z164" s="129"/>
      <c r="AA164" s="71"/>
      <c r="AB164" s="59"/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/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1567</v>
      </c>
      <c r="N168" s="149" t="s">
        <v>1568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/>
      <c r="Z168" s="129"/>
      <c r="AA168" s="71" t="s">
        <v>11</v>
      </c>
      <c r="AB168" s="59"/>
      <c r="AC168" s="59"/>
      <c r="AD168" s="135" t="s">
        <v>11</v>
      </c>
      <c r="AE168" s="71"/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1569</v>
      </c>
      <c r="W170" s="135" t="s">
        <v>1328</v>
      </c>
      <c r="X170" s="152" t="s">
        <v>1005</v>
      </c>
      <c r="Y170" s="129"/>
      <c r="Z170" s="129"/>
      <c r="AA170" s="71" t="s">
        <v>1570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e">
        <f t="shared" si="13"/>
        <v>#DIV/0!</v>
      </c>
      <c r="BR172" s="15" t="e">
        <f t="shared" si="14"/>
        <v>#DIV/0!</v>
      </c>
      <c r="BS172" s="15" t="e">
        <f t="shared" si="15"/>
        <v>#DIV/0!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185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186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153 J154:K783" name="Range1_8_1"/>
    <protectedRange sqref="O6:Q153 O154:Q783" name="Range1_9_1"/>
    <protectedRange sqref="Y6:Y7 V8:Y153 V154:Y783" name="Range1_11_1"/>
    <protectedRange sqref="AA6 Z8:AD153 Z154:AD783" name="Range1_12_1"/>
    <protectedRange sqref="BF6:BF153 BF154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8" operator="equal">
      <formula>"ERRO"</formula>
    </cfRule>
  </conditionalFormatting>
  <conditionalFormatting sqref="X4 Y1:Z5 Y8:Z783">
    <cfRule type="cellIs" dxfId="123" priority="18497" operator="equal">
      <formula>"OPORTUNIDADE"</formula>
    </cfRule>
  </conditionalFormatting>
  <conditionalFormatting sqref="AZ6:AZ783">
    <cfRule type="expression" dxfId="122" priority="18492">
      <formula>$BU6=1</formula>
    </cfRule>
  </conditionalFormatting>
  <conditionalFormatting sqref="BQ6:BQ783">
    <cfRule type="cellIs" dxfId="121" priority="18503" operator="equal">
      <formula>"Produção e Intervalo"</formula>
    </cfRule>
    <cfRule type="cellIs" dxfId="120" priority="18504" operator="equal">
      <formula>"Aderente"</formula>
    </cfRule>
    <cfRule type="cellIs" dxfId="119" priority="18505" operator="equal">
      <formula>"Intervalo"</formula>
    </cfRule>
    <cfRule type="cellIs" dxfId="118" priority="18506" operator="equal">
      <formula>"Produção"</formula>
    </cfRule>
    <cfRule type="cellIs" dxfId="117" priority="18507" operator="equal">
      <formula>"ERRO"</formula>
    </cfRule>
  </conditionalFormatting>
  <conditionalFormatting sqref="BR6:BS783">
    <cfRule type="cellIs" dxfId="116" priority="18485" operator="equal">
      <formula>"*"</formula>
    </cfRule>
    <cfRule type="cellIs" dxfId="115" priority="18486" operator="greaterThanOrEqual">
      <formula>1</formula>
    </cfRule>
    <cfRule type="cellIs" dxfId="114" priority="18487" operator="lessThan">
      <formula>1</formula>
    </cfRule>
  </conditionalFormatting>
  <conditionalFormatting sqref="Y8:Z783">
    <cfRule type="cellIs" dxfId="113" priority="18433" operator="equal">
      <formula>"NÃO"</formula>
    </cfRule>
    <cfRule type="cellIs" dxfId="112" priority="18434" operator="equal">
      <formula>"SIM"</formula>
    </cfRule>
  </conditionalFormatting>
  <conditionalFormatting sqref="Y1047846:Y1048576">
    <cfRule type="cellIs" dxfId="111" priority="18314" operator="equal">
      <formula>"OPORTUNIDADE"</formula>
    </cfRule>
  </conditionalFormatting>
  <conditionalFormatting sqref="Y1047846:Y1048576">
    <cfRule type="cellIs" dxfId="110" priority="18312" operator="equal">
      <formula>"NÃO"</formula>
    </cfRule>
    <cfRule type="cellIs" dxfId="109" priority="18313" operator="equal">
      <formula>"SIM"</formula>
    </cfRule>
  </conditionalFormatting>
  <conditionalFormatting sqref="Y6:Y7">
    <cfRule type="cellIs" dxfId="108" priority="34" operator="equal">
      <formula>"OPORTUNIDADE"</formula>
    </cfRule>
  </conditionalFormatting>
  <conditionalFormatting sqref="Y6:Y7">
    <cfRule type="cellIs" dxfId="107" priority="32" operator="equal">
      <formula>"NÃO"</formula>
    </cfRule>
    <cfRule type="cellIs" dxfId="106" priority="33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J127:BJ783 BK144">
    <cfRule type="iconSet" priority="22735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:BK783">
    <cfRule type="iconSet" priority="227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8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0">
      <iconSet showValue="0">
        <cfvo type="percent" val="0"/>
        <cfvo type="num" val="1"/>
        <cfvo type="num" val="1" gte="0"/>
      </iconSet>
    </cfRule>
    <cfRule type="iconSet" priority="22831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4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153 BO154:BO783" xr:uid="{CF5BD2D1-4803-40F6-BB29-FE7C2FA5583F}">
      <formula1>INDIRECT(BT6)</formula1>
    </dataValidation>
    <dataValidation type="list" allowBlank="1" showInputMessage="1" showErrorMessage="1" sqref="BO27 BO107 BN6:BN153 BN154:BN783" xr:uid="{88B2AA1F-3AB2-4B37-8132-5DEC08D79A48}">
      <formula1>INDIRECT(SUBSTITUTE(BM6," ",""))</formula1>
    </dataValidation>
    <dataValidation type="list" allowBlank="1" showInputMessage="1" showErrorMessage="1" sqref="BM6:BM42 BM46:BM48 BM44 BM50:BM153 BM154:BM783" xr:uid="{0374E4CD-E1C2-4373-A381-0828C9AFF6FF}">
      <formula1>IMPCAUSADOR</formula1>
    </dataValidation>
    <dataValidation type="list" allowBlank="1" showInputMessage="1" showErrorMessage="1" sqref="AG6:AG153 AG154:AG783" xr:uid="{58D6DA6F-44DA-458E-8F0F-00B0CB1B298C}">
      <formula1>BS_ATIV</formula1>
    </dataValidation>
    <dataValidation type="list" allowBlank="1" showInputMessage="1" showErrorMessage="1" sqref="J6:J153 J154:J783" xr:uid="{EE4D265C-3C72-40CB-A5BF-0D36D21FDA27}">
      <formula1>SUBs</formula1>
    </dataValidation>
    <dataValidation type="list" allowBlank="1" showInputMessage="1" showErrorMessage="1" sqref="AI6:AI153 F6:F153 F154:F783 AI154:AI783" xr:uid="{476B5A40-7A3E-4687-84DB-2A754471F1B3}">
      <formula1>DIN_ATIVIDADE</formula1>
    </dataValidation>
    <dataValidation allowBlank="1" showInputMessage="1" showErrorMessage="1" sqref="BC6:BD153 BC154:BD783" xr:uid="{DA339A89-DDF9-4B37-A386-8A8CB98BBFC6}"/>
    <dataValidation type="list" allowBlank="1" showInputMessage="1" showErrorMessage="1" sqref="D6:D153 D154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Y6:Y153 Y154:Y783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AB6:AB153 AB154:AB783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AC6:AC153 AC154:AC783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Z6:Z153 Z154:Z783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X6:X153 X154:X783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AZ6:AZ153 AZ154:AZ783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1" t="s">
        <v>1571</v>
      </c>
      <c r="D1" s="271"/>
      <c r="E1" s="271"/>
      <c r="F1" s="271"/>
      <c r="G1" s="271"/>
      <c r="H1" s="271"/>
    </row>
    <row r="2" spans="3:8">
      <c r="C2" s="271"/>
      <c r="D2" s="271"/>
      <c r="E2" s="271"/>
      <c r="F2" s="271"/>
      <c r="G2" s="271"/>
      <c r="H2" s="271"/>
    </row>
    <row r="3" spans="3:8">
      <c r="C3" s="186" t="s">
        <v>104</v>
      </c>
      <c r="D3" s="186" t="s">
        <v>1572</v>
      </c>
      <c r="E3" s="186" t="s">
        <v>1573</v>
      </c>
      <c r="F3" s="186" t="s">
        <v>1574</v>
      </c>
      <c r="G3" s="186" t="s">
        <v>1575</v>
      </c>
      <c r="H3" s="186" t="s">
        <v>1576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1577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1578</v>
      </c>
      <c r="D12" s="187">
        <v>9049</v>
      </c>
      <c r="E12" s="188">
        <v>46044</v>
      </c>
      <c r="F12" s="190" t="s">
        <v>1579</v>
      </c>
      <c r="G12" s="187" t="s">
        <v>1580</v>
      </c>
      <c r="H12" s="187"/>
    </row>
    <row r="13" spans="3:8">
      <c r="C13" s="187" t="s">
        <v>1578</v>
      </c>
      <c r="D13" s="187">
        <v>9044</v>
      </c>
      <c r="E13" s="188">
        <v>46044</v>
      </c>
      <c r="F13" s="190" t="s">
        <v>1581</v>
      </c>
      <c r="G13" s="187" t="s">
        <v>1582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1583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1583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1584</v>
      </c>
      <c r="C2" s="83" t="s">
        <v>1196</v>
      </c>
      <c r="D2" s="83" t="s">
        <v>1198</v>
      </c>
      <c r="E2" s="83" t="s">
        <v>1585</v>
      </c>
      <c r="F2" s="83" t="s">
        <v>1586</v>
      </c>
      <c r="G2" s="83" t="s">
        <v>1587</v>
      </c>
      <c r="H2" s="83" t="s">
        <v>1588</v>
      </c>
      <c r="I2" s="83" t="s">
        <v>1589</v>
      </c>
      <c r="J2" s="83" t="s">
        <v>1590</v>
      </c>
      <c r="K2" s="109" t="s">
        <v>1591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TSF1</v>
      </c>
      <c r="F154" s="114" t="str">
        <f>IF(FN_MC!M159="","*",FN_MC!M159)</f>
        <v>TAL-TSF</v>
      </c>
      <c r="G154" s="101" t="str">
        <f>IF(FN_MC!I159="","*",FN_MC!I159)</f>
        <v>TSF1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-</v>
      </c>
      <c r="K163" s="112" t="str">
        <f>IF(FN_MC!AD168="","*",FN_MC!AD168)</f>
        <v>-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4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workbookViewId="0">
      <selection activeCell="T920" sqref="T920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2"/>
      <c r="B2" s="273"/>
      <c r="C2" s="274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75" t="s">
        <v>1259</v>
      </c>
      <c r="Q2" s="276"/>
      <c r="R2" s="88"/>
      <c r="S2" s="88"/>
      <c r="T2" s="89"/>
      <c r="U2" s="277" t="s">
        <v>1592</v>
      </c>
      <c r="V2" s="277"/>
      <c r="W2" s="277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1593</v>
      </c>
      <c r="B3" s="91" t="s">
        <v>1594</v>
      </c>
      <c r="C3" s="91" t="s">
        <v>7</v>
      </c>
      <c r="D3" s="92" t="s">
        <v>1211</v>
      </c>
      <c r="E3" s="92" t="s">
        <v>366</v>
      </c>
      <c r="F3" s="92" t="s">
        <v>1595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1596</v>
      </c>
      <c r="T3" s="94" t="s">
        <v>1214</v>
      </c>
      <c r="U3" s="90">
        <f ca="1">TODAY()-1</f>
        <v>46066</v>
      </c>
      <c r="V3" s="90">
        <f ca="1">U3-1</f>
        <v>46065</v>
      </c>
      <c r="W3" s="90">
        <f ca="1">V3-1</f>
        <v>46064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20</v>
      </c>
      <c r="V4" s="98">
        <f ca="1">_xlfn.XLOOKUP(G4&amp;$V$3,BS_CONTROLE[CHAVE],BS_CONTROLE[Quantidade_11],"-")</f>
        <v>0</v>
      </c>
      <c r="W4" s="98">
        <f ca="1">_xlfn.XLOOKUP(G4&amp;$W$3,BS_CONTROLE[CHAVE],BS_CONTROLE[Quantidade_11],"-")</f>
        <v>1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20</v>
      </c>
      <c r="V8" s="98">
        <f ca="1">_xlfn.XLOOKUP(G8&amp;$V$3,BS_CONTROLE[CHAVE],BS_CONTROLE[Quantidade_11],"-")</f>
        <v>0</v>
      </c>
      <c r="W8" s="98">
        <f ca="1">_xlfn.XLOOKUP(G8&amp;$W$3,BS_CONTROLE[CHAVE],BS_CONTROLE[Quantidade_11],"-")</f>
        <v>1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>
        <f ca="1">_xlfn.XLOOKUP(G9&amp;$W$3,BS_CONTROLE[CHAVE],BS_CONTROLE[Quantidade_11],"-")</f>
        <v>20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0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2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3</v>
      </c>
      <c r="V11" s="98" t="str">
        <f ca="1">_xlfn.XLOOKUP(G11&amp;$V$3,BS_CONTROLE[CHAVE],BS_CONTROLE[Quantidade_11],"-")</f>
        <v>-</v>
      </c>
      <c r="W11" s="98">
        <f ca="1">_xlfn.XLOOKUP(G11&amp;$W$3,BS_CONTROLE[CHAVE],BS_CONTROLE[Quantidade_11],"-")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>
        <f ca="1">_xlfn.XLOOKUP(G14&amp;$V$3,BS_CONTROLE[CHAVE],BS_CONTROLE[Quantidade_11],"-")</f>
        <v>4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20</v>
      </c>
      <c r="V16" s="98">
        <f ca="1">_xlfn.XLOOKUP(G16&amp;$V$3,BS_CONTROLE[CHAVE],BS_CONTROLE[Quantidade_11],"-")</f>
        <v>0</v>
      </c>
      <c r="W16" s="98">
        <f ca="1">_xlfn.XLOOKUP(G16&amp;$W$3,BS_CONTROLE[CHAVE],BS_CONTROLE[Quantidade_11],"-")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>
        <f ca="1">_xlfn.XLOOKUP(G17&amp;$W$3,BS_CONTROLE[CHAVE],BS_CONTROLE[Quantidade_11],"-")</f>
        <v>20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0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3</v>
      </c>
      <c r="V19" s="98" t="str">
        <f ca="1">_xlfn.XLOOKUP(G19&amp;$V$3,BS_CONTROLE[CHAVE],BS_CONTROLE[Quantidade_11],"-")</f>
        <v>-</v>
      </c>
      <c r="W19" s="98">
        <f ca="1">_xlfn.XLOOKUP(G19&amp;$W$3,BS_CONTROLE[CHAVE],BS_CONTROLE[Quantidade_11],"-")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2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857</v>
      </c>
      <c r="V22" s="98">
        <f ca="1">_xlfn.XLOOKUP(G22&amp;$V$3,BS_CONTROLE[CHAVE],BS_CONTROLE[Quantidade_11],"-")</f>
        <v>15</v>
      </c>
      <c r="W22" s="98">
        <f ca="1">_xlfn.XLOOKUP(G22&amp;$W$3,BS_CONTROLE[CHAVE],BS_CONTROLE[Quantidade_11],"-")</f>
        <v>0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>
        <f ca="1">_xlfn.XLOOKUP(G23&amp;$V$3,BS_CONTROLE[CHAVE],BS_CONTROLE[Quantidade_11],"-")</f>
        <v>1</v>
      </c>
      <c r="W23" s="98" t="str">
        <f ca="1">_xlfn.XLOOKUP(G23&amp;$W$3,BS_CONTROLE[CHAVE],BS_CONTROLE[Quantidade_11],"-")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>
        <f ca="1">_xlfn.XLOOKUP(G24&amp;$V$3,BS_CONTROLE[CHAVE],BS_CONTROLE[Quantidade_11],"-")</f>
        <v>14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20</v>
      </c>
      <c r="V29" s="98">
        <f ca="1">_xlfn.XLOOKUP(G29&amp;$V$3,BS_CONTROLE[CHAVE],BS_CONTROLE[Quantidade_11],"-")</f>
        <v>0</v>
      </c>
      <c r="W29" s="98">
        <f ca="1">_xlfn.XLOOKUP(G29&amp;$W$3,BS_CONTROLE[CHAVE],BS_CONTROLE[Quantidade_11],"-")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0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2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3</v>
      </c>
      <c r="V32" s="98" t="str">
        <f ca="1">_xlfn.XLOOKUP(G32&amp;$V$3,BS_CONTROLE[CHAVE],BS_CONTROLE[Quantidade_11],"-")</f>
        <v>-</v>
      </c>
      <c r="W32" s="98">
        <f ca="1">_xlfn.XLOOKUP(G32&amp;$W$3,BS_CONTROLE[CHAVE],BS_CONTROLE[Quantidade_11],"-")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2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857</v>
      </c>
      <c r="V34" s="98">
        <f ca="1">_xlfn.XLOOKUP(G34&amp;$V$3,BS_CONTROLE[CHAVE],BS_CONTROLE[Quantidade_11],"-")</f>
        <v>15</v>
      </c>
      <c r="W34" s="98">
        <f ca="1">_xlfn.XLOOKUP(G34&amp;$W$3,BS_CONTROLE[CHAVE],BS_CONTROLE[Quantidade_11],"-")</f>
        <v>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>
        <f ca="1">_xlfn.XLOOKUP(G35&amp;$V$3,BS_CONTROLE[CHAVE],BS_CONTROLE[Quantidade_11],"-")</f>
        <v>250</v>
      </c>
      <c r="W35" s="98">
        <f ca="1">_xlfn.XLOOKUP(G35&amp;$W$3,BS_CONTROLE[CHAVE],BS_CONTROLE[Quantidade_11],"-")</f>
        <v>210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>
        <f ca="1">_xlfn.XLOOKUP(G36&amp;$W$3,BS_CONTROLE[CHAVE],BS_CONTROLE[Quantidade_11],"-")</f>
        <v>8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0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2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20</v>
      </c>
      <c r="V43" s="98">
        <f ca="1">_xlfn.XLOOKUP(G43&amp;$V$3,BS_CONTROLE[CHAVE],BS_CONTROLE[Quantidade_11],"-")</f>
        <v>0</v>
      </c>
      <c r="W43" s="98">
        <f ca="1">_xlfn.XLOOKUP(G43&amp;$W$3,BS_CONTROLE[CHAVE],BS_CONTROLE[Quantidade_11],"-")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3</v>
      </c>
      <c r="V45" s="98" t="str">
        <f ca="1">_xlfn.XLOOKUP(G45&amp;$V$3,BS_CONTROLE[CHAVE],BS_CONTROLE[Quantidade_11],"-")</f>
        <v>-</v>
      </c>
      <c r="W45" s="98">
        <f ca="1">_xlfn.XLOOKUP(G45&amp;$W$3,BS_CONTROLE[CHAVE],BS_CONTROLE[Quantidade_11],"-")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857</v>
      </c>
      <c r="V47" s="98">
        <f ca="1">_xlfn.XLOOKUP(G47&amp;$V$3,BS_CONTROLE[CHAVE],BS_CONTROLE[Quantidade_11],"-")</f>
        <v>15</v>
      </c>
      <c r="W47" s="98">
        <f ca="1">_xlfn.XLOOKUP(G47&amp;$W$3,BS_CONTROLE[CHAVE],BS_CONTROLE[Quantidade_11],"-")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>
        <f ca="1">_xlfn.XLOOKUP(G48&amp;$V$3,BS_CONTROLE[CHAVE],BS_CONTROLE[Quantidade_11],"-")</f>
        <v>250</v>
      </c>
      <c r="W48" s="98">
        <f ca="1">_xlfn.XLOOKUP(G48&amp;$W$3,BS_CONTROLE[CHAVE],BS_CONTROLE[Quantidade_11],"-")</f>
        <v>210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1</v>
      </c>
      <c r="V49" s="98">
        <f ca="1">_xlfn.XLOOKUP(G49&amp;$V$3,BS_CONTROLE[CHAVE],BS_CONTROLE[Quantidade_11],"-")</f>
        <v>1</v>
      </c>
      <c r="W49" s="98" t="str">
        <f ca="1">_xlfn.XLOOKUP(G49&amp;$W$3,BS_CONTROLE[CHAVE],BS_CONTROLE[Quantidade_11],"-")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20</v>
      </c>
      <c r="V54" s="98">
        <f ca="1">_xlfn.XLOOKUP(G54&amp;$V$3,BS_CONTROLE[CHAVE],BS_CONTROLE[Quantidade_11],"-")</f>
        <v>0</v>
      </c>
      <c r="W54" s="98">
        <f ca="1">_xlfn.XLOOKUP(G54&amp;$W$3,BS_CONTROLE[CHAVE],BS_CONTROLE[Quantidade_11],"-")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0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2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3</v>
      </c>
      <c r="V56" s="98" t="str">
        <f ca="1">_xlfn.XLOOKUP(G56&amp;$V$3,BS_CONTROLE[CHAVE],BS_CONTROLE[Quantidade_11],"-")</f>
        <v>-</v>
      </c>
      <c r="W56" s="98">
        <f ca="1">_xlfn.XLOOKUP(G56&amp;$W$3,BS_CONTROLE[CHAVE],BS_CONTROLE[Quantidade_11],"-")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>
        <f ca="1">_xlfn.XLOOKUP(G57&amp;$V$3,BS_CONTROLE[CHAVE],BS_CONTROLE[Quantidade_11],"-")</f>
        <v>250</v>
      </c>
      <c r="W57" s="98">
        <f ca="1">_xlfn.XLOOKUP(G57&amp;$W$3,BS_CONTROLE[CHAVE],BS_CONTROLE[Quantidade_11],"-")</f>
        <v>210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2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857</v>
      </c>
      <c r="V59" s="98">
        <f ca="1">_xlfn.XLOOKUP(G59&amp;$V$3,BS_CONTROLE[CHAVE],BS_CONTROLE[Quantidade_11],"-")</f>
        <v>15</v>
      </c>
      <c r="W59" s="98">
        <f ca="1">_xlfn.XLOOKUP(G59&amp;$W$3,BS_CONTROLE[CHAVE],BS_CONTROLE[Quantidade_11],"-")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1</v>
      </c>
      <c r="V61" s="98">
        <f ca="1">_xlfn.XLOOKUP(G61&amp;$V$3,BS_CONTROLE[CHAVE],BS_CONTROLE[Quantidade_11],"-")</f>
        <v>1</v>
      </c>
      <c r="W61" s="98" t="str">
        <f ca="1">_xlfn.XLOOKUP(G61&amp;$W$3,BS_CONTROLE[CHAVE],BS_CONTROLE[Quantidade_11],"-")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0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2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3</v>
      </c>
      <c r="V65" s="98" t="str">
        <f ca="1">_xlfn.XLOOKUP(G65&amp;$V$3,BS_CONTROLE[CHAVE],BS_CONTROLE[Quantidade_11],"-")</f>
        <v>-</v>
      </c>
      <c r="W65" s="98">
        <f ca="1">_xlfn.XLOOKUP(G65&amp;$W$3,BS_CONTROLE[CHAVE],BS_CONTROLE[Quantidade_11],"-")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>
        <f ca="1">_xlfn.XLOOKUP(G67&amp;$V$3,BS_CONTROLE[CHAVE],BS_CONTROLE[Quantidade_11],"-")</f>
        <v>1525</v>
      </c>
      <c r="W67" s="98">
        <f ca="1">_xlfn.XLOOKUP(G67&amp;$W$3,BS_CONTROLE[CHAVE],BS_CONTROLE[Quantidade_11],"-")</f>
        <v>1000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>
        <f ca="1">_xlfn.XLOOKUP(G69&amp;$V$3,BS_CONTROLE[CHAVE],BS_CONTROLE[Quantidade_11],"-")</f>
        <v>1525</v>
      </c>
      <c r="W69" s="98">
        <f ca="1">_xlfn.XLOOKUP(G69&amp;$W$3,BS_CONTROLE[CHAVE],BS_CONTROLE[Quantidade_11],"-")</f>
        <v>1000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20</v>
      </c>
      <c r="V72" s="98">
        <f ca="1">_xlfn.XLOOKUP(G72&amp;$V$3,BS_CONTROLE[CHAVE],BS_CONTROLE[Quantidade_11],"-")</f>
        <v>0</v>
      </c>
      <c r="W72" s="98">
        <f ca="1">_xlfn.XLOOKUP(G72&amp;$W$3,BS_CONTROLE[CHAVE],BS_CONTROLE[Quantidade_11],"-")</f>
        <v>1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0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2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3</v>
      </c>
      <c r="V74" s="98" t="str">
        <f ca="1">_xlfn.XLOOKUP(G74&amp;$V$3,BS_CONTROLE[CHAVE],BS_CONTROLE[Quantidade_11],"-")</f>
        <v>-</v>
      </c>
      <c r="W74" s="98">
        <f ca="1">_xlfn.XLOOKUP(G74&amp;$W$3,BS_CONTROLE[CHAVE],BS_CONTROLE[Quantidade_11],"-")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>
        <f ca="1">_xlfn.XLOOKUP(G75&amp;$V$3,BS_CONTROLE[CHAVE],BS_CONTROLE[Quantidade_11],"-")</f>
        <v>250</v>
      </c>
      <c r="W75" s="98">
        <f ca="1">_xlfn.XLOOKUP(G75&amp;$W$3,BS_CONTROLE[CHAVE],BS_CONTROLE[Quantidade_11],"-")</f>
        <v>210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857</v>
      </c>
      <c r="V77" s="98">
        <f ca="1">_xlfn.XLOOKUP(G77&amp;$V$3,BS_CONTROLE[CHAVE],BS_CONTROLE[Quantidade_11],"-")</f>
        <v>15</v>
      </c>
      <c r="W77" s="98">
        <f ca="1">_xlfn.XLOOKUP(G77&amp;$W$3,BS_CONTROLE[CHAVE],BS_CONTROLE[Quantidade_11],"-")</f>
        <v>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>
        <f ca="1">_xlfn.XLOOKUP(G78&amp;$V$3,BS_CONTROLE[CHAVE],BS_CONTROLE[Quantidade_11],"-")</f>
        <v>1525</v>
      </c>
      <c r="W78" s="98">
        <f ca="1">_xlfn.XLOOKUP(G78&amp;$W$3,BS_CONTROLE[CHAVE],BS_CONTROLE[Quantidade_11],"-")</f>
        <v>1000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>
        <f ca="1">_xlfn.XLOOKUP(G79&amp;$U$3,BS_CONTROLE[CHAVE],BS_CONTROLE[Quantidade_11],"-")</f>
        <v>312</v>
      </c>
      <c r="V79" s="98">
        <f ca="1">_xlfn.XLOOKUP(G79&amp;$V$3,BS_CONTROLE[CHAVE],BS_CONTROLE[Quantidade_11],"-")</f>
        <v>312</v>
      </c>
      <c r="W79" s="98">
        <f ca="1">_xlfn.XLOOKUP(G79&amp;$W$3,BS_CONTROLE[CHAVE],BS_CONTROLE[Quantidade_11],"-")</f>
        <v>125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>
        <f ca="1">_xlfn.XLOOKUP(G81&amp;$W$3,BS_CONTROLE[CHAVE],BS_CONTROLE[Quantidade_11],"-")</f>
        <v>8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20</v>
      </c>
      <c r="V83" s="98">
        <f ca="1">_xlfn.XLOOKUP(G83&amp;$V$3,BS_CONTROLE[CHAVE],BS_CONTROLE[Quantidade_11],"-")</f>
        <v>0</v>
      </c>
      <c r="W83" s="98">
        <f ca="1">_xlfn.XLOOKUP(G83&amp;$W$3,BS_CONTROLE[CHAVE],BS_CONTROLE[Quantidade_11],"-")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0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2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3</v>
      </c>
      <c r="V86" s="98" t="str">
        <f ca="1">_xlfn.XLOOKUP(G86&amp;$V$3,BS_CONTROLE[CHAVE],BS_CONTROLE[Quantidade_11],"-")</f>
        <v>-</v>
      </c>
      <c r="W86" s="98">
        <f ca="1">_xlfn.XLOOKUP(G86&amp;$W$3,BS_CONTROLE[CHAVE],BS_CONTROLE[Quantidade_11],"-")</f>
        <v>0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857</v>
      </c>
      <c r="V90" s="98">
        <f ca="1">_xlfn.XLOOKUP(G90&amp;$V$3,BS_CONTROLE[CHAVE],BS_CONTROLE[Quantidade_11],"-")</f>
        <v>15</v>
      </c>
      <c r="W90" s="98">
        <f ca="1">_xlfn.XLOOKUP(G90&amp;$W$3,BS_CONTROLE[CHAVE],BS_CONTROLE[Quantidade_11],"-")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>
        <f ca="1">_xlfn.XLOOKUP(G92&amp;$V$3,BS_CONTROLE[CHAVE],BS_CONTROLE[Quantidade_11],"-")</f>
        <v>1525</v>
      </c>
      <c r="W92" s="98">
        <f ca="1">_xlfn.XLOOKUP(G92&amp;$W$3,BS_CONTROLE[CHAVE],BS_CONTROLE[Quantidade_11],"-")</f>
        <v>1000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>
        <f ca="1">_xlfn.XLOOKUP(G96&amp;$V$3,BS_CONTROLE[CHAVE],BS_CONTROLE[Quantidade_11],"-")</f>
        <v>250</v>
      </c>
      <c r="W96" s="98">
        <f ca="1">_xlfn.XLOOKUP(G96&amp;$W$3,BS_CONTROLE[CHAVE],BS_CONTROLE[Quantidade_11],"-")</f>
        <v>210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>
        <f ca="1">_xlfn.XLOOKUP(G97&amp;$V$3,BS_CONTROLE[CHAVE],BS_CONTROLE[Quantidade_11],"-")</f>
        <v>4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>
        <f ca="1">_xlfn.XLOOKUP(G98&amp;$V$3,BS_CONTROLE[CHAVE],BS_CONTROLE[Quantidade_11],"-")</f>
        <v>14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>
        <f ca="1">_xlfn.XLOOKUP(G101&amp;$W$3,BS_CONTROLE[CHAVE],BS_CONTROLE[Quantidade_11],"-")</f>
        <v>20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0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2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20</v>
      </c>
      <c r="V103" s="98">
        <f ca="1">_xlfn.XLOOKUP(G103&amp;$V$3,BS_CONTROLE[CHAVE],BS_CONTROLE[Quantidade_11],"-")</f>
        <v>0</v>
      </c>
      <c r="W103" s="98">
        <f ca="1">_xlfn.XLOOKUP(G103&amp;$W$3,BS_CONTROLE[CHAVE],BS_CONTROLE[Quantidade_11],"-")</f>
        <v>1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3</v>
      </c>
      <c r="V104" s="98" t="str">
        <f ca="1">_xlfn.XLOOKUP(G104&amp;$V$3,BS_CONTROLE[CHAVE],BS_CONTROLE[Quantidade_11],"-")</f>
        <v>-</v>
      </c>
      <c r="W104" s="98">
        <f ca="1">_xlfn.XLOOKUP(G104&amp;$W$3,BS_CONTROLE[CHAVE],BS_CONTROLE[Quantidade_11],"-")</f>
        <v>0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>
        <f ca="1">_xlfn.XLOOKUP(G105&amp;$V$3,BS_CONTROLE[CHAVE],BS_CONTROLE[Quantidade_11],"-")</f>
        <v>250</v>
      </c>
      <c r="W105" s="98">
        <f ca="1">_xlfn.XLOOKUP(G105&amp;$W$3,BS_CONTROLE[CHAVE],BS_CONTROLE[Quantidade_11],"-")</f>
        <v>210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>
        <f ca="1">_xlfn.XLOOKUP(G106&amp;$V$3,BS_CONTROLE[CHAVE],BS_CONTROLE[Quantidade_11],"-")</f>
        <v>1525</v>
      </c>
      <c r="W106" s="98">
        <f ca="1">_xlfn.XLOOKUP(G106&amp;$W$3,BS_CONTROLE[CHAVE],BS_CONTROLE[Quantidade_11],"-")</f>
        <v>1000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857</v>
      </c>
      <c r="V107" s="98">
        <f ca="1">_xlfn.XLOOKUP(G107&amp;$V$3,BS_CONTROLE[CHAVE],BS_CONTROLE[Quantidade_11],"-")</f>
        <v>15</v>
      </c>
      <c r="W107" s="98">
        <f ca="1">_xlfn.XLOOKUP(G107&amp;$W$3,BS_CONTROLE[CHAVE],BS_CONTROLE[Quantidade_11],"-")</f>
        <v>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2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>
        <f ca="1">_xlfn.XLOOKUP(G109&amp;$U$3,BS_CONTROLE[CHAVE],BS_CONTROLE[Quantidade_11],"-")</f>
        <v>312</v>
      </c>
      <c r="V109" s="98">
        <f ca="1">_xlfn.XLOOKUP(G109&amp;$V$3,BS_CONTROLE[CHAVE],BS_CONTROLE[Quantidade_11],"-")</f>
        <v>312</v>
      </c>
      <c r="W109" s="98">
        <f ca="1">_xlfn.XLOOKUP(G109&amp;$W$3,BS_CONTROLE[CHAVE],BS_CONTROLE[Quantidade_11],"-")</f>
        <v>125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>
        <f ca="1">_xlfn.XLOOKUP(G110&amp;$W$3,BS_CONTROLE[CHAVE],BS_CONTROLE[Quantidade_11],"-")</f>
        <v>8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20</v>
      </c>
      <c r="V114" s="98">
        <f ca="1">_xlfn.XLOOKUP(G114&amp;$V$3,BS_CONTROLE[CHAVE],BS_CONTROLE[Quantidade_11],"-")</f>
        <v>0</v>
      </c>
      <c r="W114" s="98">
        <f ca="1">_xlfn.XLOOKUP(G114&amp;$W$3,BS_CONTROLE[CHAVE],BS_CONTROLE[Quantidade_11],"-")</f>
        <v>1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>
        <f ca="1">_xlfn.XLOOKUP(G116&amp;$V$3,BS_CONTROLE[CHAVE],BS_CONTROLE[Quantidade_11],"-")</f>
        <v>12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0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2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>
        <f ca="1">_xlfn.XLOOKUP(G119&amp;$V$3,BS_CONTROLE[CHAVE],BS_CONTROLE[Quantidade_11],"-")</f>
        <v>250</v>
      </c>
      <c r="W119" s="98">
        <f ca="1">_xlfn.XLOOKUP(G119&amp;$W$3,BS_CONTROLE[CHAVE],BS_CONTROLE[Quantidade_11],"-")</f>
        <v>210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857</v>
      </c>
      <c r="V120" s="98">
        <f ca="1">_xlfn.XLOOKUP(G120&amp;$V$3,BS_CONTROLE[CHAVE],BS_CONTROLE[Quantidade_11],"-")</f>
        <v>15</v>
      </c>
      <c r="W120" s="98">
        <f ca="1">_xlfn.XLOOKUP(G120&amp;$W$3,BS_CONTROLE[CHAVE],BS_CONTROLE[Quantidade_11],"-")</f>
        <v>0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>
        <f ca="1">_xlfn.XLOOKUP(G122&amp;$V$3,BS_CONTROLE[CHAVE],BS_CONTROLE[Quantidade_11],"-")</f>
        <v>1525</v>
      </c>
      <c r="W122" s="98">
        <f ca="1">_xlfn.XLOOKUP(G122&amp;$W$3,BS_CONTROLE[CHAVE],BS_CONTROLE[Quantidade_11],"-")</f>
        <v>1000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>
        <f ca="1">_xlfn.XLOOKUP(G123&amp;$U$3,BS_CONTROLE[CHAVE],BS_CONTROLE[Quantidade_11],"-")</f>
        <v>2698</v>
      </c>
      <c r="V123" s="98" t="str">
        <f ca="1">_xlfn.XLOOKUP(G123&amp;$V$3,BS_CONTROLE[CHAVE],BS_CONTROLE[Quantidade_11],"-")</f>
        <v>-</v>
      </c>
      <c r="W123" s="98" t="str">
        <f ca="1">_xlfn.XLOOKUP(G123&amp;$W$3,BS_CONTROLE[CHAVE],BS_CONTROLE[Quantidade_11],"-")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>
        <f ca="1">_xlfn.XLOOKUP(G124&amp;$U$3,BS_CONTROLE[CHAVE],BS_CONTROLE[Quantidade_11],"-")</f>
        <v>0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2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>
        <f ca="1">_xlfn.XLOOKUP(G126&amp;$U$3,BS_CONTROLE[CHAVE],BS_CONTROLE[Quantidade_11],"-")</f>
        <v>312</v>
      </c>
      <c r="V126" s="98">
        <f ca="1">_xlfn.XLOOKUP(G126&amp;$V$3,BS_CONTROLE[CHAVE],BS_CONTROLE[Quantidade_11],"-")</f>
        <v>312</v>
      </c>
      <c r="W126" s="98">
        <f ca="1">_xlfn.XLOOKUP(G126&amp;$W$3,BS_CONTROLE[CHAVE],BS_CONTROLE[Quantidade_11],"-")</f>
        <v>125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>
        <f ca="1">_xlfn.XLOOKUP(G127&amp;$V$3,BS_CONTROLE[CHAVE],BS_CONTROLE[Quantidade_11],"-")</f>
        <v>4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1</v>
      </c>
      <c r="W128" s="98" t="str">
        <f ca="1">_xlfn.XLOOKUP(G128&amp;$W$3,BS_CONTROLE[CHAVE],BS_CONTROLE[Quantidade_11],"-")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>
        <f ca="1">_xlfn.XLOOKUP(G129&amp;$V$3,BS_CONTROLE[CHAVE],BS_CONTROLE[Quantidade_11],"-")</f>
        <v>14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0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>
        <f ca="1">_xlfn.XLOOKUP(G133&amp;$U$3,BS_CONTROLE[CHAVE],BS_CONTROLE[Quantidade_11],"-")</f>
        <v>20</v>
      </c>
      <c r="V133" s="98">
        <f ca="1">_xlfn.XLOOKUP(G133&amp;$V$3,BS_CONTROLE[CHAVE],BS_CONTROLE[Quantidade_11],"-")</f>
        <v>0</v>
      </c>
      <c r="W133" s="98">
        <f ca="1">_xlfn.XLOOKUP(G133&amp;$W$3,BS_CONTROLE[CHAVE],BS_CONTROLE[Quantidade_11],"-")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>
        <f ca="1">_xlfn.XLOOKUP(G135&amp;$U$3,BS_CONTROLE[CHAVE],BS_CONTROLE[Quantidade_11],"-")</f>
        <v>0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>
        <f ca="1">_xlfn.XLOOKUP(G137&amp;$U$3,BS_CONTROLE[CHAVE],BS_CONTROLE[Quantidade_11],"-")</f>
        <v>3</v>
      </c>
      <c r="V137" s="98" t="str">
        <f ca="1">_xlfn.XLOOKUP(G137&amp;$V$3,BS_CONTROLE[CHAVE],BS_CONTROLE[Quantidade_11],"-")</f>
        <v>-</v>
      </c>
      <c r="W137" s="98">
        <f ca="1">_xlfn.XLOOKUP(G137&amp;$W$3,BS_CONTROLE[CHAVE],BS_CONTROLE[Quantidade_11],"-")</f>
        <v>0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>
        <f ca="1">_xlfn.XLOOKUP(G138&amp;$U$3,BS_CONTROLE[CHAVE],BS_CONTROLE[Quantidade_11],"-")</f>
        <v>857</v>
      </c>
      <c r="V138" s="98">
        <f ca="1">_xlfn.XLOOKUP(G138&amp;$V$3,BS_CONTROLE[CHAVE],BS_CONTROLE[Quantidade_11],"-")</f>
        <v>15</v>
      </c>
      <c r="W138" s="98">
        <f ca="1">_xlfn.XLOOKUP(G138&amp;$W$3,BS_CONTROLE[CHAVE],BS_CONTROLE[Quantidade_11],"-")</f>
        <v>0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>
        <f ca="1">_xlfn.XLOOKUP(G141&amp;$U$3,BS_CONTROLE[CHAVE],BS_CONTROLE[Quantidade_11],"-")</f>
        <v>2698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2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>
        <f ca="1">_xlfn.XLOOKUP(G143&amp;$U$3,BS_CONTROLE[CHAVE],BS_CONTROLE[Quantidade_11],"-")</f>
        <v>312</v>
      </c>
      <c r="V143" s="98">
        <f ca="1">_xlfn.XLOOKUP(G143&amp;$V$3,BS_CONTROLE[CHAVE],BS_CONTROLE[Quantidade_11],"-")</f>
        <v>312</v>
      </c>
      <c r="W143" s="98">
        <f ca="1">_xlfn.XLOOKUP(G143&amp;$W$3,BS_CONTROLE[CHAVE],BS_CONTROLE[Quantidade_11],"-")</f>
        <v>125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>
        <f ca="1">_xlfn.XLOOKUP(G144&amp;$U$3,BS_CONTROLE[CHAVE],BS_CONTROLE[Quantidade_11],"-")</f>
        <v>0</v>
      </c>
      <c r="V144" s="98">
        <f ca="1">_xlfn.XLOOKUP(G144&amp;$V$3,BS_CONTROLE[CHAVE],BS_CONTROLE[Quantidade_11],"-")</f>
        <v>0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>
        <f ca="1">_xlfn.XLOOKUP(G145&amp;$U$3,BS_CONTROLE[CHAVE],BS_CONTROLE[Quantidade_11],"-")</f>
        <v>1</v>
      </c>
      <c r="V145" s="98">
        <f ca="1">_xlfn.XLOOKUP(G145&amp;$V$3,BS_CONTROLE[CHAVE],BS_CONTROLE[Quantidade_11],"-")</f>
        <v>1</v>
      </c>
      <c r="W145" s="98" t="str">
        <f ca="1">_xlfn.XLOOKUP(G145&amp;$W$3,BS_CONTROLE[CHAVE],BS_CONTROLE[Quantidade_11],"-")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288" t="s">
        <v>1597</v>
      </c>
      <c r="Q148" s="289"/>
      <c r="R148" s="236" t="s">
        <v>1597</v>
      </c>
      <c r="S148" s="236" t="s">
        <v>1597</v>
      </c>
      <c r="T148" s="236" t="s">
        <v>1597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237" t="s">
        <v>1593</v>
      </c>
      <c r="Q149" s="238" t="s">
        <v>1594</v>
      </c>
      <c r="R149" s="239" t="s">
        <v>1211</v>
      </c>
      <c r="S149" s="239" t="s">
        <v>366</v>
      </c>
      <c r="T149" s="239" t="s">
        <v>1595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240" t="s">
        <v>1008</v>
      </c>
      <c r="Q150" s="241" t="s">
        <v>1005</v>
      </c>
      <c r="R150" s="242" t="s">
        <v>1598</v>
      </c>
      <c r="S150" s="242" t="s">
        <v>1599</v>
      </c>
      <c r="T150" s="243">
        <v>46067</v>
      </c>
      <c r="U150" s="98">
        <f ca="1">_xlfn.XLOOKUP(G150&amp;$U$3,BS_CONTROLE[CHAVE],BS_CONTROLE[Quantidade_11],"-")</f>
        <v>0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2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240" t="s">
        <v>1008</v>
      </c>
      <c r="Q151" s="241" t="s">
        <v>1005</v>
      </c>
      <c r="R151" s="242" t="s">
        <v>1598</v>
      </c>
      <c r="S151" s="242" t="s">
        <v>1599</v>
      </c>
      <c r="T151" s="243">
        <v>46067</v>
      </c>
      <c r="U151" s="98">
        <f ca="1">_xlfn.XLOOKUP(G151&amp;$U$3,BS_CONTROLE[CHAVE],BS_CONTROLE[Quantidade_11],"-")</f>
        <v>20</v>
      </c>
      <c r="V151" s="98">
        <f ca="1">_xlfn.XLOOKUP(G151&amp;$V$3,BS_CONTROLE[CHAVE],BS_CONTROLE[Quantidade_11],"-")</f>
        <v>0</v>
      </c>
      <c r="W151" s="98">
        <f ca="1">_xlfn.XLOOKUP(G151&amp;$W$3,BS_CONTROLE[CHAVE],BS_CONTROLE[Quantidade_11],"-")</f>
        <v>1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OPORTUNIDADE</v>
      </c>
      <c r="B152" s="95" t="str">
        <f>IF(FN_MC!X156="","*",FN_MC!X156)</f>
        <v>Oportunidade</v>
      </c>
      <c r="C152" s="95" t="str">
        <f>IF(FN_MC!Z156="","*",FN_MC!Z156)</f>
        <v>*</v>
      </c>
      <c r="D152" s="96" t="str">
        <f>IF(FN_MC!S156="","*",FN_MC!S156)</f>
        <v>FERRONORTE</v>
      </c>
      <c r="E152" s="96" t="str">
        <f>IF(FN_MC!T156="","*",FN_MC!T156)</f>
        <v>TCS-TGR</v>
      </c>
      <c r="F152" s="96">
        <f>IF(FN_MC!B156="","*",FN_MC!B156)</f>
        <v>46067</v>
      </c>
      <c r="G152" s="96" t="str">
        <f>IF(FN_MC!D156="","*",FN_MC!D156)</f>
        <v>ELSON (TF-526)</v>
      </c>
      <c r="H152" s="96" t="str">
        <f>IF(FN_MC!F156="","*",FN_MC!F156)</f>
        <v>PDM - SOLDA</v>
      </c>
      <c r="I152" s="96" t="str">
        <f>IF(FN_MC!H156="","*",FN_MC!H156)</f>
        <v>TIP1</v>
      </c>
      <c r="J152" s="96" t="str">
        <f>IF(FN_MC!I156="","*",FN_MC!I156)</f>
        <v>-</v>
      </c>
      <c r="K152" s="96" t="str">
        <f>IF(FN_MC!M156="","*",FN_MC!M156)</f>
        <v>TIP</v>
      </c>
      <c r="L152" s="196" t="str">
        <f>IF(FN_MC!N156="","*",FN_MC!N156)</f>
        <v>TIP1</v>
      </c>
      <c r="M152" s="97">
        <f>IF(FN_MC!J156="","*",FN_MC!J156)</f>
        <v>74</v>
      </c>
      <c r="N152" s="183">
        <f>IF(FN_MC!K156="","*",FN_MC!K156)</f>
        <v>396.94</v>
      </c>
      <c r="O152" s="183" t="str">
        <f>IF(FN_MC!L156="","*",FN_MC!L156)</f>
        <v>-</v>
      </c>
      <c r="P152" s="240" t="s">
        <v>1008</v>
      </c>
      <c r="Q152" s="241" t="s">
        <v>1005</v>
      </c>
      <c r="R152" s="242" t="s">
        <v>1598</v>
      </c>
      <c r="S152" s="242" t="s">
        <v>1599</v>
      </c>
      <c r="T152" s="243">
        <v>46067</v>
      </c>
      <c r="U152" s="98">
        <f ca="1">_xlfn.XLOOKUP(G152&amp;$U$3,BS_CONTROLE[CHAVE],BS_CONTROLE[Quantidade_11],"-")</f>
        <v>3</v>
      </c>
      <c r="V152" s="98" t="str">
        <f ca="1">_xlfn.XLOOKUP(G152&amp;$V$3,BS_CONTROLE[CHAVE],BS_CONTROLE[Quantidade_11],"-")</f>
        <v>-</v>
      </c>
      <c r="W152" s="98">
        <f ca="1">_xlfn.XLOOKUP(G152&amp;$W$3,BS_CONTROLE[CHAVE],BS_CONTROLE[Quantidade_11],"-")</f>
        <v>0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240" t="s">
        <v>1008</v>
      </c>
      <c r="Q153" s="241" t="s">
        <v>1005</v>
      </c>
      <c r="R153" s="242" t="s">
        <v>1598</v>
      </c>
      <c r="S153" s="242" t="s">
        <v>1599</v>
      </c>
      <c r="T153" s="243">
        <v>46067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240" t="s">
        <v>1008</v>
      </c>
      <c r="Q154" s="241" t="s">
        <v>1005</v>
      </c>
      <c r="R154" s="242" t="s">
        <v>1598</v>
      </c>
      <c r="S154" s="242" t="s">
        <v>1600</v>
      </c>
      <c r="T154" s="243">
        <v>46067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240" t="s">
        <v>1008</v>
      </c>
      <c r="Q155" s="241" t="s">
        <v>1005</v>
      </c>
      <c r="R155" s="242" t="s">
        <v>1598</v>
      </c>
      <c r="S155" s="242" t="s">
        <v>1600</v>
      </c>
      <c r="T155" s="243">
        <v>46067</v>
      </c>
      <c r="U155" s="98">
        <f ca="1">_xlfn.XLOOKUP(G155&amp;$U$3,BS_CONTROLE[CHAVE],BS_CONTROLE[Quantidade_11],"-")</f>
        <v>0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240" t="s">
        <v>1008</v>
      </c>
      <c r="Q156" s="241" t="s">
        <v>1005</v>
      </c>
      <c r="R156" s="242" t="s">
        <v>1598</v>
      </c>
      <c r="S156" s="242" t="s">
        <v>1600</v>
      </c>
      <c r="T156" s="243">
        <v>46067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TSF1</v>
      </c>
      <c r="J157" s="96" t="str">
        <f>IF(FN_MC!I159="","*",FN_MC!I159)</f>
        <v>TSF1</v>
      </c>
      <c r="K157" s="96" t="str">
        <f>IF(FN_MC!M159="","*",FN_MC!M159)</f>
        <v>TAL-TSF</v>
      </c>
      <c r="L157" s="196">
        <f>IF(FN_MC!N159="","*",FN_MC!N159)</f>
        <v>699710</v>
      </c>
      <c r="M157" s="97">
        <f>IF(FN_MC!J159="","*",FN_MC!J159)</f>
        <v>98</v>
      </c>
      <c r="N157" s="183">
        <f>IF(FN_MC!K159="","*",FN_MC!K159)</f>
        <v>705</v>
      </c>
      <c r="O157" s="183">
        <f>IF(FN_MC!L159="","*",FN_MC!L159)</f>
        <v>710</v>
      </c>
      <c r="P157" s="240" t="s">
        <v>1008</v>
      </c>
      <c r="Q157" s="241" t="s">
        <v>1005</v>
      </c>
      <c r="R157" s="242" t="s">
        <v>1598</v>
      </c>
      <c r="S157" s="242" t="s">
        <v>1601</v>
      </c>
      <c r="T157" s="243">
        <v>46067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240" t="s">
        <v>1008</v>
      </c>
      <c r="Q158" s="241" t="s">
        <v>1005</v>
      </c>
      <c r="R158" s="242" t="s">
        <v>1598</v>
      </c>
      <c r="S158" s="242" t="s">
        <v>1601</v>
      </c>
      <c r="T158" s="243">
        <v>46067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*</v>
      </c>
      <c r="B159" s="95" t="str">
        <f>IF(FN_MC!X161="","*",FN_MC!X161)</f>
        <v>*</v>
      </c>
      <c r="C159" s="95" t="str">
        <f>IF(FN_MC!Z161="","*",FN_MC!Z161)</f>
        <v>*</v>
      </c>
      <c r="D159" s="96" t="str">
        <f>IF(FN_MC!S161="","*",FN_MC!S161)</f>
        <v>-</v>
      </c>
      <c r="E159" s="96" t="str">
        <f>IF(FN_MC!T161="","*",FN_MC!T161)</f>
        <v>-</v>
      </c>
      <c r="F159" s="96" t="str">
        <f>IF(FN_MC!B161="","*",FN_MC!B161)</f>
        <v>*</v>
      </c>
      <c r="G159" s="96" t="str">
        <f>IF(FN_MC!D161="","*",FN_MC!D161)</f>
        <v>*</v>
      </c>
      <c r="H159" s="96" t="str">
        <f>IF(FN_MC!F161="","*",FN_MC!F161)</f>
        <v>*</v>
      </c>
      <c r="I159" s="96" t="str">
        <f>IF(FN_MC!H161="","*",FN_MC!H161)</f>
        <v>*</v>
      </c>
      <c r="J159" s="96" t="str">
        <f>IF(FN_MC!I161="","*",FN_MC!I161)</f>
        <v>*</v>
      </c>
      <c r="K159" s="96" t="str">
        <f>IF(FN_MC!M161="","*",FN_MC!M161)</f>
        <v>-</v>
      </c>
      <c r="L159" s="196" t="str">
        <f>IF(FN_MC!N161="","*",FN_MC!N161)</f>
        <v>-</v>
      </c>
      <c r="M159" s="97" t="str">
        <f>IF(FN_MC!J161="","*",FN_MC!J161)</f>
        <v>*</v>
      </c>
      <c r="N159" s="183" t="str">
        <f>IF(FN_MC!K161="","*",FN_MC!K161)</f>
        <v>*</v>
      </c>
      <c r="O159" s="183" t="str">
        <f>IF(FN_MC!L161="","*",FN_MC!L161)</f>
        <v>-</v>
      </c>
      <c r="P159" s="240" t="s">
        <v>1008</v>
      </c>
      <c r="Q159" s="241" t="s">
        <v>1005</v>
      </c>
      <c r="R159" s="242" t="s">
        <v>1598</v>
      </c>
      <c r="S159" s="242" t="s">
        <v>1601</v>
      </c>
      <c r="T159" s="243">
        <v>46067</v>
      </c>
      <c r="U159" s="98" t="str">
        <f ca="1">_xlfn.XLOOKUP(G159&amp;$U$3,BS_CONTROLE[CHAVE],BS_CONTROLE[Quantidade_11],"-")</f>
        <v>-</v>
      </c>
      <c r="V159" s="98" t="str">
        <f ca="1">_xlfn.XLOOKUP(G159&amp;$V$3,BS_CONTROLE[CHAVE],BS_CONTROLE[Quantidade_11],"-")</f>
        <v>-</v>
      </c>
      <c r="W159" s="98" t="str">
        <f ca="1">_xlfn.XLOOKUP(G159&amp;$W$3,BS_CONTROLE[CHAVE],BS_CONTROLE[Quantidade_11],"-")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IF(FN_MC!Y162="","*",FN_MC!Y162)</f>
        <v>*</v>
      </c>
      <c r="B160" s="95" t="str">
        <f>IF(FN_MC!X162="","*",FN_MC!X162)</f>
        <v>*</v>
      </c>
      <c r="C160" s="95" t="str">
        <f>IF(FN_MC!Z162="","*",FN_MC!Z162)</f>
        <v>*</v>
      </c>
      <c r="D160" s="96" t="str">
        <f>IF(FN_MC!S162="","*",FN_MC!S162)</f>
        <v>-</v>
      </c>
      <c r="E160" s="96" t="str">
        <f>IF(FN_MC!T162="","*",FN_MC!T162)</f>
        <v>-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*</v>
      </c>
      <c r="J160" s="96" t="str">
        <f>IF(FN_MC!I162="","*",FN_MC!I162)</f>
        <v>*</v>
      </c>
      <c r="K160" s="96" t="str">
        <f>IF(FN_MC!M162="","*",FN_MC!M162)</f>
        <v>-</v>
      </c>
      <c r="L160" s="196" t="str">
        <f>IF(FN_MC!N162="","*",FN_MC!N162)</f>
        <v>-</v>
      </c>
      <c r="M160" s="97">
        <f>IF(FN_MC!J162="","*",FN_MC!J162)</f>
        <v>98</v>
      </c>
      <c r="N160" s="183" t="str">
        <f>IF(FN_MC!K162="","*",FN_MC!K162)</f>
        <v>*</v>
      </c>
      <c r="O160" s="183" t="str">
        <f>IF(FN_MC!L162="","*",FN_MC!L162)</f>
        <v>-</v>
      </c>
      <c r="P160" s="240" t="s">
        <v>1008</v>
      </c>
      <c r="Q160" s="241" t="s">
        <v>1005</v>
      </c>
      <c r="R160" s="242" t="s">
        <v>1598</v>
      </c>
      <c r="S160" s="242" t="s">
        <v>1601</v>
      </c>
      <c r="T160" s="243">
        <v>46067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0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240" t="s">
        <v>1008</v>
      </c>
      <c r="Q161" s="241" t="s">
        <v>1005</v>
      </c>
      <c r="R161" s="242" t="s">
        <v>1598</v>
      </c>
      <c r="S161" s="242" t="s">
        <v>1601</v>
      </c>
      <c r="T161" s="243">
        <v>46067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IF(FN_MC!Y164="","*",FN_MC!Y164)</f>
        <v>*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240" t="s">
        <v>1008</v>
      </c>
      <c r="Q162" s="241" t="s">
        <v>1005</v>
      </c>
      <c r="R162" s="242" t="s">
        <v>1598</v>
      </c>
      <c r="S162" s="242" t="s">
        <v>1602</v>
      </c>
      <c r="T162" s="243">
        <v>46067</v>
      </c>
      <c r="U162" s="98">
        <f ca="1">_xlfn.XLOOKUP(G162&amp;$U$3,BS_CONTROLE[CHAVE],BS_CONTROLE[Quantidade_11],"-")</f>
        <v>20</v>
      </c>
      <c r="V162" s="98">
        <f ca="1">_xlfn.XLOOKUP(G162&amp;$V$3,BS_CONTROLE[CHAVE],BS_CONTROLE[Quantidade_11],"-")</f>
        <v>0</v>
      </c>
      <c r="W162" s="98">
        <f ca="1">_xlfn.XLOOKUP(G162&amp;$W$3,BS_CONTROLE[CHAVE],BS_CONTROLE[Quantidade_11],"-")</f>
        <v>1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240" t="s">
        <v>1008</v>
      </c>
      <c r="Q163" s="241" t="s">
        <v>1005</v>
      </c>
      <c r="R163" s="242" t="s">
        <v>1598</v>
      </c>
      <c r="S163" s="242" t="s">
        <v>1602</v>
      </c>
      <c r="T163" s="243">
        <v>46067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IF(FN_MC!Y166="","*",FN_MC!Y166)</f>
        <v>*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>
        <f ca="1">_xlfn.XLOOKUP(G164&amp;$U$3,BS_CONTROLE[CHAVE],BS_CONTROLE[Quantidade_11],"-")</f>
        <v>3</v>
      </c>
      <c r="V164" s="98" t="str">
        <f ca="1">_xlfn.XLOOKUP(G164&amp;$V$3,BS_CONTROLE[CHAVE],BS_CONTROLE[Quantidade_11],"-")</f>
        <v>-</v>
      </c>
      <c r="W164" s="98">
        <f ca="1">_xlfn.XLOOKUP(G164&amp;$W$3,BS_CONTROLE[CHAVE],BS_CONTROLE[Quantidade_11],"-")</f>
        <v>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IF(FN_MC!Y168="","*",FN_MC!Y168)</f>
        <v>*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>
        <f ca="1">_xlfn.XLOOKUP(G166&amp;$V$3,BS_CONTROLE[CHAVE],BS_CONTROLE[Quantidade_11],"-")</f>
        <v>250</v>
      </c>
      <c r="W166" s="98">
        <f ca="1">_xlfn.XLOOKUP(G166&amp;$W$3,BS_CONTROLE[CHAVE],BS_CONTROLE[Quantidade_11],"-")</f>
        <v>210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IF(FN_MC!Y170="","*",FN_MC!Y170)</f>
        <v>*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>
        <f ca="1">_xlfn.XLOOKUP(G168&amp;$U$3,BS_CONTROLE[CHAVE],BS_CONTROLE[Quantidade_11],"-")</f>
        <v>857</v>
      </c>
      <c r="V168" s="98">
        <f ca="1">_xlfn.XLOOKUP(G168&amp;$V$3,BS_CONTROLE[CHAVE],BS_CONTROLE[Quantidade_11],"-")</f>
        <v>15</v>
      </c>
      <c r="W168" s="98">
        <f ca="1">_xlfn.XLOOKUP(G168&amp;$W$3,BS_CONTROLE[CHAVE],BS_CONTROLE[Quantidade_11],"-")</f>
        <v>0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6" t="str">
        <f>IF(FN_MC!N171="","*",FN_MC!N171)</f>
        <v>-</v>
      </c>
      <c r="M169" s="97" t="str">
        <f>IF(FN_MC!J171="","*",FN_MC!J171)</f>
        <v>*</v>
      </c>
      <c r="N169" s="183" t="str">
        <f>IF(FN_MC!K171="","*",FN_MC!K171)</f>
        <v>*</v>
      </c>
      <c r="O169" s="183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IF(FN_MC!Y172="","*",FN_MC!Y172)</f>
        <v>*</v>
      </c>
      <c r="B170" s="95" t="str">
        <f>IF(FN_MC!X172="","*",FN_MC!X172)</f>
        <v>*</v>
      </c>
      <c r="C170" s="95" t="str">
        <f>IF(FN_MC!Z172="","*",FN_MC!Z172)</f>
        <v>*</v>
      </c>
      <c r="D170" s="96" t="str">
        <f>IF(FN_MC!S172="","*",FN_MC!S172)</f>
        <v>-</v>
      </c>
      <c r="E170" s="96" t="str">
        <f>IF(FN_MC!T172="","*",FN_MC!T172)</f>
        <v>-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*</v>
      </c>
      <c r="J170" s="96" t="str">
        <f>IF(FN_MC!I172="","*",FN_MC!I172)</f>
        <v>*</v>
      </c>
      <c r="K170" s="96" t="str">
        <f>IF(FN_MC!M172="","*",FN_MC!M172)</f>
        <v>-</v>
      </c>
      <c r="L170" s="196" t="str">
        <f>IF(FN_MC!N172="","*",FN_MC!N172)</f>
        <v>-</v>
      </c>
      <c r="M170" s="97" t="str">
        <f>IF(FN_MC!J172="","*",FN_MC!J172)</f>
        <v>*</v>
      </c>
      <c r="N170" s="183" t="str">
        <f>IF(FN_MC!K172="","*",FN_MC!K172)</f>
        <v>*</v>
      </c>
      <c r="O170" s="183" t="str">
        <f>IF(FN_MC!L172="","*",FN_MC!L172)</f>
        <v>-</v>
      </c>
      <c r="P170" s="107" t="str">
        <f>IF(FN_MC!O172="","*",FN_MC!O172)</f>
        <v>*</v>
      </c>
      <c r="Q170" s="107" t="str">
        <f>IF(FN_MC!P172="","*",FN_MC!P172)</f>
        <v>*</v>
      </c>
      <c r="R170" s="96" t="str">
        <f>IF(FN_MC!Q172="","*",CONCATENATE(FN_MC!Q172," ",FN_MC!R172))</f>
        <v>*</v>
      </c>
      <c r="S170" s="96" t="str">
        <f>IF(FN_MC!V172="","*",FN_MC!V172)</f>
        <v>*</v>
      </c>
      <c r="T170" s="96" t="str">
        <f>IF(FN_MC!W172="","*",FN_MC!W172)</f>
        <v>*</v>
      </c>
      <c r="U170" s="98">
        <f ca="1">_xlfn.XLOOKUP(G170&amp;$U$3,BS_CONTROLE[CHAVE],BS_CONTROLE[Quantidade_11],"-")</f>
        <v>0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2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IF(FN_MC!Y173="","*",FN_MC!Y173)</f>
        <v>*</v>
      </c>
      <c r="B171" s="95" t="str">
        <f>IF(FN_MC!X173="","*",FN_MC!X173)</f>
        <v>*</v>
      </c>
      <c r="C171" s="95" t="str">
        <f>IF(FN_MC!Z173="","*",FN_MC!Z173)</f>
        <v>*</v>
      </c>
      <c r="D171" s="96" t="str">
        <f>IF(FN_MC!S173="","*",FN_MC!S173)</f>
        <v>-</v>
      </c>
      <c r="E171" s="96" t="str">
        <f>IF(FN_MC!T173="","*",FN_MC!T173)</f>
        <v>-</v>
      </c>
      <c r="F171" s="96" t="str">
        <f>IF(FN_MC!B173="","*",FN_MC!B173)</f>
        <v>*</v>
      </c>
      <c r="G171" s="96" t="str">
        <f>IF(FN_MC!D173="","*",FN_MC!D173)</f>
        <v>*</v>
      </c>
      <c r="H171" s="96" t="str">
        <f>IF(FN_MC!F173="","*",FN_MC!F173)</f>
        <v>*</v>
      </c>
      <c r="I171" s="96" t="str">
        <f>IF(FN_MC!H173="","*",FN_MC!H173)</f>
        <v>*</v>
      </c>
      <c r="J171" s="96" t="str">
        <f>IF(FN_MC!I173="","*",FN_MC!I173)</f>
        <v>*</v>
      </c>
      <c r="K171" s="96" t="str">
        <f>IF(FN_MC!M173="","*",FN_MC!M173)</f>
        <v>-</v>
      </c>
      <c r="L171" s="196" t="str">
        <f>IF(FN_MC!N173="","*",FN_MC!N173)</f>
        <v>-</v>
      </c>
      <c r="M171" s="97" t="str">
        <f>IF(FN_MC!J173="","*",FN_MC!J173)</f>
        <v>*</v>
      </c>
      <c r="N171" s="183" t="str">
        <f>IF(FN_MC!K173="","*",FN_MC!K173)</f>
        <v>*</v>
      </c>
      <c r="O171" s="183" t="str">
        <f>IF(FN_MC!L173="","*",FN_MC!L173)</f>
        <v>-</v>
      </c>
      <c r="P171" s="107" t="str">
        <f>IF(FN_MC!O173="","*",FN_MC!O173)</f>
        <v>*</v>
      </c>
      <c r="Q171" s="107" t="str">
        <f>IF(FN_MC!P173="","*",FN_MC!P173)</f>
        <v>*</v>
      </c>
      <c r="R171" s="96" t="str">
        <f>IF(FN_MC!Q173="","*",CONCATENATE(FN_MC!Q173," ",FN_MC!R173))</f>
        <v>*</v>
      </c>
      <c r="S171" s="96" t="str">
        <f>IF(FN_MC!V173="","*",FN_MC!V173)</f>
        <v>*</v>
      </c>
      <c r="T171" s="96" t="str">
        <f>IF(FN_MC!W173="","*",FN_MC!W173)</f>
        <v>*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 t="str">
        <f ca="1">_xlfn.XLOOKUP(G171&amp;$W$3,BS_CONTROLE[CHAVE],BS_CONTROLE[Quantidade_11],"-")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IF(FN_MC!Y174="","*",FN_MC!Y174)</f>
        <v>*</v>
      </c>
      <c r="B172" s="95" t="str">
        <f>IF(FN_MC!X174="","*",FN_MC!X174)</f>
        <v>*</v>
      </c>
      <c r="C172" s="95" t="str">
        <f>IF(FN_MC!Z174="","*",FN_MC!Z174)</f>
        <v>*</v>
      </c>
      <c r="D172" s="96" t="str">
        <f>IF(FN_MC!S174="","*",FN_MC!S174)</f>
        <v>-</v>
      </c>
      <c r="E172" s="96" t="str">
        <f>IF(FN_MC!T174="","*",FN_MC!T174)</f>
        <v>-</v>
      </c>
      <c r="F172" s="96" t="str">
        <f>IF(FN_MC!B174="","*",FN_MC!B174)</f>
        <v>*</v>
      </c>
      <c r="G172" s="96" t="str">
        <f>IF(FN_MC!D174="","*",FN_MC!D174)</f>
        <v>*</v>
      </c>
      <c r="H172" s="96" t="str">
        <f>IF(FN_MC!F174="","*",FN_MC!F174)</f>
        <v>*</v>
      </c>
      <c r="I172" s="96" t="str">
        <f>IF(FN_MC!H174="","*",FN_MC!H174)</f>
        <v>*</v>
      </c>
      <c r="J172" s="96" t="str">
        <f>IF(FN_MC!I174="","*",FN_MC!I174)</f>
        <v>*</v>
      </c>
      <c r="K172" s="96" t="str">
        <f>IF(FN_MC!M174="","*",FN_MC!M174)</f>
        <v>-</v>
      </c>
      <c r="L172" s="196" t="str">
        <f>IF(FN_MC!N174="","*",FN_MC!N174)</f>
        <v>-</v>
      </c>
      <c r="M172" s="97" t="str">
        <f>IF(FN_MC!J174="","*",FN_MC!J174)</f>
        <v>*</v>
      </c>
      <c r="N172" s="183" t="str">
        <f>IF(FN_MC!K174="","*",FN_MC!K174)</f>
        <v>*</v>
      </c>
      <c r="O172" s="183" t="str">
        <f>IF(FN_MC!L174="","*",FN_MC!L174)</f>
        <v>-</v>
      </c>
      <c r="P172" s="107" t="str">
        <f>IF(FN_MC!O174="","*",FN_MC!O174)</f>
        <v>*</v>
      </c>
      <c r="Q172" s="107" t="str">
        <f>IF(FN_MC!P174="","*",FN_MC!P174)</f>
        <v>*</v>
      </c>
      <c r="R172" s="96" t="str">
        <f>IF(FN_MC!Q174="","*",CONCATENATE(FN_MC!Q174," ",FN_MC!R174))</f>
        <v>*</v>
      </c>
      <c r="S172" s="96" t="str">
        <f>IF(FN_MC!V174="","*",FN_MC!V174)</f>
        <v>*</v>
      </c>
      <c r="T172" s="96" t="str">
        <f>IF(FN_MC!W174="","*",FN_MC!W174)</f>
        <v>*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4" dateTimeGrouping="day"/>
      </filters>
    </filterColumn>
    <filterColumn colId="6">
      <filters>
        <filter val="V86"/>
      </filters>
    </filterColumn>
  </autoFilter>
  <mergeCells count="4">
    <mergeCell ref="A2:C2"/>
    <mergeCell ref="P2:Q2"/>
    <mergeCell ref="U2:W2"/>
    <mergeCell ref="P148:Q148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8" t="s">
        <v>1603</v>
      </c>
      <c r="C2" s="278"/>
      <c r="D2" s="278"/>
      <c r="E2" s="278"/>
      <c r="F2" s="278"/>
      <c r="G2" s="278"/>
    </row>
    <row r="3" spans="2:7">
      <c r="B3" s="279"/>
      <c r="C3" s="279"/>
      <c r="D3" s="279"/>
      <c r="E3" s="279"/>
      <c r="F3" s="279"/>
      <c r="G3" s="279"/>
    </row>
    <row r="4" spans="2:7" ht="40.5">
      <c r="B4" s="191" t="s">
        <v>1604</v>
      </c>
      <c r="C4" s="191" t="s">
        <v>1605</v>
      </c>
      <c r="D4" s="191" t="s">
        <v>1606</v>
      </c>
      <c r="E4" s="191" t="s">
        <v>1607</v>
      </c>
      <c r="F4" s="191" t="s">
        <v>366</v>
      </c>
      <c r="G4" s="191" t="s">
        <v>1608</v>
      </c>
    </row>
    <row r="5" spans="2:7">
      <c r="B5" s="192" t="s">
        <v>1609</v>
      </c>
      <c r="C5" s="192">
        <v>309525</v>
      </c>
      <c r="D5" s="192" t="s">
        <v>1610</v>
      </c>
      <c r="E5" s="192" t="s">
        <v>249</v>
      </c>
      <c r="F5" s="192" t="s">
        <v>1611</v>
      </c>
      <c r="G5" s="193">
        <v>46296</v>
      </c>
    </row>
    <row r="6" spans="2:7">
      <c r="B6" s="192" t="s">
        <v>1612</v>
      </c>
      <c r="C6" s="192">
        <v>257410</v>
      </c>
      <c r="D6" s="192" t="s">
        <v>1613</v>
      </c>
      <c r="E6" s="192" t="s">
        <v>249</v>
      </c>
      <c r="F6" s="192" t="s">
        <v>1611</v>
      </c>
      <c r="G6" s="193"/>
    </row>
    <row r="7" spans="2:7">
      <c r="B7" s="192" t="s">
        <v>1481</v>
      </c>
      <c r="C7" s="192">
        <v>256875</v>
      </c>
      <c r="D7" s="192" t="s">
        <v>1614</v>
      </c>
      <c r="E7" s="192" t="s">
        <v>249</v>
      </c>
      <c r="F7" s="192" t="s">
        <v>1611</v>
      </c>
      <c r="G7" s="193">
        <v>46296</v>
      </c>
    </row>
    <row r="8" spans="2:7">
      <c r="B8" s="192" t="s">
        <v>1615</v>
      </c>
      <c r="C8" s="192">
        <v>257278</v>
      </c>
      <c r="D8" s="192" t="s">
        <v>1616</v>
      </c>
      <c r="E8" s="192" t="s">
        <v>240</v>
      </c>
      <c r="F8" s="192" t="s">
        <v>1617</v>
      </c>
      <c r="G8" s="193">
        <v>46235</v>
      </c>
    </row>
    <row r="9" spans="2:7">
      <c r="B9" s="192" t="s">
        <v>1618</v>
      </c>
      <c r="C9" s="192">
        <v>261794</v>
      </c>
      <c r="D9" s="192" t="s">
        <v>1619</v>
      </c>
      <c r="E9" s="192" t="s">
        <v>240</v>
      </c>
      <c r="F9" s="192" t="s">
        <v>1617</v>
      </c>
      <c r="G9" s="193">
        <v>46082</v>
      </c>
    </row>
    <row r="10" spans="2:7">
      <c r="B10" s="192" t="s">
        <v>1620</v>
      </c>
      <c r="C10" s="192">
        <v>257033</v>
      </c>
      <c r="D10" s="192" t="s">
        <v>1621</v>
      </c>
      <c r="E10" s="192" t="s">
        <v>240</v>
      </c>
      <c r="F10" s="192" t="s">
        <v>480</v>
      </c>
      <c r="G10" s="192" t="s">
        <v>1622</v>
      </c>
    </row>
    <row r="11" spans="2:7">
      <c r="B11" s="192" t="s">
        <v>1623</v>
      </c>
      <c r="C11" s="192">
        <v>396578</v>
      </c>
      <c r="D11" s="192" t="s">
        <v>1624</v>
      </c>
      <c r="E11" s="192" t="s">
        <v>240</v>
      </c>
      <c r="F11" s="192" t="s">
        <v>480</v>
      </c>
      <c r="G11" s="192" t="s">
        <v>1622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80" t="s">
        <v>1625</v>
      </c>
      <c r="D5" s="281"/>
      <c r="E5" s="281"/>
      <c r="F5" s="281"/>
      <c r="G5" s="281"/>
      <c r="H5" s="281"/>
      <c r="I5" s="281"/>
      <c r="J5" s="282"/>
      <c r="K5" s="283" t="s">
        <v>1626</v>
      </c>
      <c r="L5" s="284"/>
      <c r="M5" s="284"/>
      <c r="N5" s="284"/>
      <c r="O5" s="285" t="s">
        <v>1627</v>
      </c>
      <c r="P5" s="286"/>
      <c r="Q5" s="287"/>
    </row>
    <row r="6" spans="1:17" s="81" customFormat="1" ht="15.75" customHeight="1">
      <c r="A6" s="75" t="s">
        <v>1595</v>
      </c>
      <c r="B6" s="82" t="s">
        <v>1594</v>
      </c>
      <c r="C6" s="83" t="s">
        <v>1211</v>
      </c>
      <c r="D6" s="84" t="s">
        <v>1212</v>
      </c>
      <c r="E6" s="83" t="s">
        <v>1628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1629</v>
      </c>
      <c r="M6" s="116" t="s">
        <v>29</v>
      </c>
      <c r="N6" s="117" t="s">
        <v>1206</v>
      </c>
      <c r="O6" s="165" t="s">
        <v>1249</v>
      </c>
      <c r="P6" s="128"/>
      <c r="Q6" s="139" t="s">
        <v>1630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1</v>
      </c>
      <c r="P170" s="78"/>
      <c r="Q170" s="120" t="str">
        <f>IF($A$2=1,IF(FN_MC!BJ150="","*",FN_MC!BJ150),IF(FN_MC!BK150="","*",FN_MC!BK150))</f>
        <v>*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*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*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1</v>
      </c>
      <c r="P175" s="78"/>
      <c r="Q175" s="120" t="str">
        <f>IF($A$2=1,IF(FN_MC!BJ157="","*",FN_MC!BJ157),IF(FN_MC!BK157="","*",FN_MC!BK157))</f>
        <v>*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 hidden="1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TSF1</v>
      </c>
      <c r="G177" s="87" t="str">
        <f>IF(FN_MC!M159="","*",FN_MC!M159)</f>
        <v>TAL-TSF</v>
      </c>
      <c r="H177" s="125">
        <f>IF(FN_MC!K159="","*",FN_MC!K159)</f>
        <v>705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TSF1</v>
      </c>
      <c r="L177" s="118" t="str">
        <f>IF(FN_MC!AM159="","*",FN_MC!AM159)</f>
        <v>TAL-TSF</v>
      </c>
      <c r="M177" s="118">
        <f>IF(FN_MC!AP159="","*",FN_MC!AP159)</f>
        <v>705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*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 t="str">
        <f>IF(FN_MC!B161="","*",FN_MC!B161)</f>
        <v>*</v>
      </c>
      <c r="B179" s="86" t="str">
        <f>IF(FN_MC!X161="","*",FN_MC!X161)</f>
        <v>*</v>
      </c>
      <c r="C179" s="87" t="str">
        <f>IF(FN_MC!S161="","*",FN_MC!S161)</f>
        <v>-</v>
      </c>
      <c r="D179" s="87" t="str">
        <f>IF(FN_MC!T161="","*",FN_MC!T161)</f>
        <v>-</v>
      </c>
      <c r="E179" s="87" t="str">
        <f>IF(FN_MC!D161="","*",FN_MC!D161)</f>
        <v>*</v>
      </c>
      <c r="F179" s="87" t="str">
        <f>IF(FN_MC!H161="","*",FN_MC!H161)</f>
        <v>*</v>
      </c>
      <c r="G179" s="87" t="str">
        <f>IF(FN_MC!M161="","*",FN_MC!M161)</f>
        <v>-</v>
      </c>
      <c r="H179" s="125" t="str">
        <f>IF(FN_MC!K161="","*",FN_MC!K161)</f>
        <v>*</v>
      </c>
      <c r="I179" s="110" t="str">
        <f>IF(FN_MC!O161="","*",FN_MC!O161)</f>
        <v>*</v>
      </c>
      <c r="J179" s="110" t="str">
        <f>IF(FN_MC!P161="","*",FN_MC!P161)</f>
        <v>*</v>
      </c>
      <c r="K179" s="118" t="str">
        <f>IF(FN_MC!AK161="","*",FN_MC!AK161)</f>
        <v>-</v>
      </c>
      <c r="L179" s="118" t="str">
        <f>IF(FN_MC!AM161="","*",FN_MC!AM161)</f>
        <v>-</v>
      </c>
      <c r="M179" s="118" t="str">
        <f>IF(FN_MC!AP161="","*",FN_MC!AP161)</f>
        <v>-</v>
      </c>
      <c r="N179" s="118" t="str">
        <f>IF(FN_MC!AM161="","*",FN_MC!AM161)</f>
        <v>-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*</v>
      </c>
      <c r="C180" s="87" t="str">
        <f>IF(FN_MC!S162="","*",FN_MC!S162)</f>
        <v>-</v>
      </c>
      <c r="D180" s="87" t="str">
        <f>IF(FN_MC!T162="","*",FN_MC!T162)</f>
        <v>-</v>
      </c>
      <c r="E180" s="87" t="str">
        <f>IF(FN_MC!D162="","*",FN_MC!D162)</f>
        <v>V86</v>
      </c>
      <c r="F180" s="87" t="str">
        <f>IF(FN_MC!H162="","*",FN_MC!H162)</f>
        <v>*</v>
      </c>
      <c r="G180" s="87" t="str">
        <f>IF(FN_MC!M162="","*",FN_MC!M162)</f>
        <v>-</v>
      </c>
      <c r="H180" s="125" t="str">
        <f>IF(FN_MC!K162="","*",FN_MC!K162)</f>
        <v>*</v>
      </c>
      <c r="I180" s="110" t="str">
        <f>IF(FN_MC!O162="","*",FN_MC!O162)</f>
        <v>*</v>
      </c>
      <c r="J180" s="110" t="str">
        <f>IF(FN_MC!P162="","*",FN_MC!P162)</f>
        <v>*</v>
      </c>
      <c r="K180" s="118" t="str">
        <f>IF(FN_MC!AK162="","*",FN_MC!AK162)</f>
        <v>-</v>
      </c>
      <c r="L180" s="118" t="str">
        <f>IF(FN_MC!AM162="","*",FN_MC!AM162)</f>
        <v>-</v>
      </c>
      <c r="M180" s="118" t="str">
        <f>IF(FN_MC!AP162="","*",FN_MC!AP162)</f>
        <v>-</v>
      </c>
      <c r="N180" s="118" t="str">
        <f>IF(FN_MC!AM162="","*",FN_MC!AM162)</f>
        <v>-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*</v>
      </c>
      <c r="C189" s="87" t="str">
        <f>IF(FN_MC!S171="","*",FN_MC!S171)</f>
        <v>-</v>
      </c>
      <c r="D189" s="87" t="str">
        <f>IF(FN_MC!T171="","*",FN_MC!T171)</f>
        <v>-</v>
      </c>
      <c r="E189" s="87" t="str">
        <f>IF(FN_MC!D171="","*",FN_MC!D171)</f>
        <v>*</v>
      </c>
      <c r="F189" s="87" t="str">
        <f>IF(FN_MC!H171="","*",FN_MC!H171)</f>
        <v>*</v>
      </c>
      <c r="G189" s="87" t="str">
        <f>IF(FN_MC!M171="","*",FN_MC!M171)</f>
        <v>-</v>
      </c>
      <c r="H189" s="125" t="str">
        <f>IF(FN_MC!K171="","*",FN_MC!K171)</f>
        <v>*</v>
      </c>
      <c r="I189" s="110" t="str">
        <f>IF(FN_MC!O171="","*",FN_MC!O171)</f>
        <v>*</v>
      </c>
      <c r="J189" s="110" t="str">
        <f>IF(FN_MC!P171="","*",FN_MC!P171)</f>
        <v>*</v>
      </c>
      <c r="K189" s="118" t="str">
        <f>IF(FN_MC!AK171="","*",FN_MC!AK171)</f>
        <v>-</v>
      </c>
      <c r="L189" s="118" t="str">
        <f>IF(FN_MC!AM171="","*",FN_MC!AM171)</f>
        <v>-</v>
      </c>
      <c r="M189" s="118" t="str">
        <f>IF(FN_MC!AP171="","*",FN_MC!AP171)</f>
        <v>-</v>
      </c>
      <c r="N189" s="118" t="str">
        <f>IF(FN_MC!AM171="","*",FN_MC!AM171)</f>
        <v>-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*</v>
      </c>
      <c r="C190" s="87" t="str">
        <f>IF(FN_MC!S172="","*",FN_MC!S172)</f>
        <v>-</v>
      </c>
      <c r="D190" s="87" t="str">
        <f>IF(FN_MC!T172="","*",FN_MC!T172)</f>
        <v>-</v>
      </c>
      <c r="E190" s="87" t="str">
        <f>IF(FN_MC!D172="","*",FN_MC!D172)</f>
        <v>MARCOS (TF-520)</v>
      </c>
      <c r="F190" s="87" t="str">
        <f>IF(FN_MC!H172="","*",FN_MC!H172)</f>
        <v>*</v>
      </c>
      <c r="G190" s="87" t="str">
        <f>IF(FN_MC!M172="","*",FN_MC!M172)</f>
        <v>-</v>
      </c>
      <c r="H190" s="125" t="str">
        <f>IF(FN_MC!K172="","*",FN_MC!K172)</f>
        <v>*</v>
      </c>
      <c r="I190" s="110" t="str">
        <f>IF(FN_MC!O172="","*",FN_MC!O172)</f>
        <v>*</v>
      </c>
      <c r="J190" s="110" t="str">
        <f>IF(FN_MC!P172="","*",FN_MC!P172)</f>
        <v>*</v>
      </c>
      <c r="K190" s="118" t="str">
        <f>IF(FN_MC!AK172="","*",FN_MC!AK172)</f>
        <v>-</v>
      </c>
      <c r="L190" s="118" t="str">
        <f>IF(FN_MC!AM172="","*",FN_MC!AM172)</f>
        <v>-</v>
      </c>
      <c r="M190" s="118" t="str">
        <f>IF(FN_MC!AP172="","*",FN_MC!AP172)</f>
        <v>-</v>
      </c>
      <c r="N190" s="118" t="str">
        <f>IF(FN_MC!AM172="","*",FN_MC!AM172)</f>
        <v>-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 t="str">
        <f>IF(FN_MC!B173="","*",FN_MC!B173)</f>
        <v>*</v>
      </c>
      <c r="B191" s="86" t="str">
        <f>IF(FN_MC!X173="","*",FN_MC!X173)</f>
        <v>*</v>
      </c>
      <c r="C191" s="87" t="str">
        <f>IF(FN_MC!S173="","*",FN_MC!S173)</f>
        <v>-</v>
      </c>
      <c r="D191" s="87" t="str">
        <f>IF(FN_MC!T173="","*",FN_MC!T173)</f>
        <v>-</v>
      </c>
      <c r="E191" s="87" t="str">
        <f>IF(FN_MC!D173="","*",FN_MC!D173)</f>
        <v>*</v>
      </c>
      <c r="F191" s="87" t="str">
        <f>IF(FN_MC!H173="","*",FN_MC!H173)</f>
        <v>*</v>
      </c>
      <c r="G191" s="87" t="str">
        <f>IF(FN_MC!M173="","*",FN_MC!M173)</f>
        <v>-</v>
      </c>
      <c r="H191" s="125" t="str">
        <f>IF(FN_MC!K173="","*",FN_MC!K173)</f>
        <v>*</v>
      </c>
      <c r="I191" s="110" t="str">
        <f>IF(FN_MC!O173="","*",FN_MC!O173)</f>
        <v>*</v>
      </c>
      <c r="J191" s="110" t="str">
        <f>IF(FN_MC!P173="","*",FN_MC!P173)</f>
        <v>*</v>
      </c>
      <c r="K191" s="118" t="str">
        <f>IF(FN_MC!AK173="","*",FN_MC!AK173)</f>
        <v>-</v>
      </c>
      <c r="L191" s="118" t="str">
        <f>IF(FN_MC!AM173="","*",FN_MC!AM173)</f>
        <v>-</v>
      </c>
      <c r="M191" s="118" t="str">
        <f>IF(FN_MC!AP173="","*",FN_MC!AP173)</f>
        <v>-</v>
      </c>
      <c r="N191" s="118" t="str">
        <f>IF(FN_MC!AM173="","*",FN_MC!AM173)</f>
        <v>-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 t="str">
        <f>IF(FN_MC!B174="","*",FN_MC!B174)</f>
        <v>*</v>
      </c>
      <c r="B192" s="86" t="str">
        <f>IF(FN_MC!X174="","*",FN_MC!X174)</f>
        <v>*</v>
      </c>
      <c r="C192" s="87" t="str">
        <f>IF(FN_MC!S174="","*",FN_MC!S174)</f>
        <v>-</v>
      </c>
      <c r="D192" s="87" t="str">
        <f>IF(FN_MC!T174="","*",FN_MC!T174)</f>
        <v>-</v>
      </c>
      <c r="E192" s="87" t="str">
        <f>IF(FN_MC!D174="","*",FN_MC!D174)</f>
        <v>*</v>
      </c>
      <c r="F192" s="87" t="str">
        <f>IF(FN_MC!H174="","*",FN_MC!H174)</f>
        <v>*</v>
      </c>
      <c r="G192" s="87" t="str">
        <f>IF(FN_MC!M174="","*",FN_MC!M174)</f>
        <v>-</v>
      </c>
      <c r="H192" s="125" t="str">
        <f>IF(FN_MC!K174="","*",FN_MC!K174)</f>
        <v>*</v>
      </c>
      <c r="I192" s="110" t="str">
        <f>IF(FN_MC!O174="","*",FN_MC!O174)</f>
        <v>*</v>
      </c>
      <c r="J192" s="110" t="str">
        <f>IF(FN_MC!P174="","*",FN_MC!P174)</f>
        <v>*</v>
      </c>
      <c r="K192" s="118" t="str">
        <f>IF(FN_MC!AK174="","*",FN_MC!AK174)</f>
        <v>-</v>
      </c>
      <c r="L192" s="118" t="str">
        <f>IF(FN_MC!AM174="","*",FN_MC!AM174)</f>
        <v>-</v>
      </c>
      <c r="M192" s="118" t="str">
        <f>IF(FN_MC!AP174="","*",FN_MC!AP174)</f>
        <v>-</v>
      </c>
      <c r="N192" s="118" t="str">
        <f>IF(FN_MC!AM174="","*",FN_MC!AM174)</f>
        <v>-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2026-02-14T15:19:22Z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