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04" documentId="8_{B6337239-1A00-434D-AAD0-422EA1FEB5AE}" xr6:coauthVersionLast="47" xr6:coauthVersionMax="47" xr10:uidLastSave="{C7EA4FC0-E1E7-43BE-8B91-C9EBA42427E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1" i="1" l="1" a="1"/>
  <c r="H71" i="1" s="1"/>
  <c r="M71" i="1" a="1"/>
  <c r="M71" i="1"/>
  <c r="N71" i="1" a="1"/>
  <c r="N71" i="1"/>
  <c r="H74" i="1" a="1"/>
  <c r="H74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/>
  <c r="R519" i="1"/>
  <c r="S519" i="1" a="1"/>
  <c r="S519" i="1" s="1"/>
  <c r="T519" i="1" a="1"/>
  <c r="T519" i="1"/>
  <c r="U519" i="1"/>
  <c r="AI519" i="1"/>
  <c r="AJ519" i="1"/>
  <c r="AK519" i="1"/>
  <c r="AL519" i="1"/>
  <c r="AN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D526" i="1" s="1" a="1"/>
  <c r="BD526" i="1" s="1"/>
  <c r="AP526" i="1"/>
  <c r="AQ526" i="1"/>
  <c r="BB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D527" i="1" s="1" a="1"/>
  <c r="BD527" i="1" s="1"/>
  <c r="AP527" i="1"/>
  <c r="AQ527" i="1"/>
  <c r="BB527" i="1"/>
  <c r="BC527" i="1" a="1"/>
  <c r="BC527" i="1" s="1"/>
  <c r="BE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 s="1"/>
  <c r="BD529" i="1" a="1"/>
  <c r="BD529" i="1" s="1"/>
  <c r="BE529" i="1"/>
  <c r="BF529" i="1"/>
  <c r="BR529" i="1"/>
  <c r="BS529" i="1"/>
  <c r="A530" i="1"/>
  <c r="G530" i="1"/>
  <c r="M530" i="1" a="1"/>
  <c r="M530" i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O530" i="1"/>
  <c r="BE530" i="1" s="1"/>
  <c r="AP530" i="1"/>
  <c r="AQ530" i="1"/>
  <c r="BB530" i="1"/>
  <c r="BC530" i="1" a="1"/>
  <c r="BC530" i="1"/>
  <c r="BD530" i="1" a="1"/>
  <c r="BD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O532" i="1"/>
  <c r="BD532" i="1" s="1" a="1"/>
  <c r="BD532" i="1" s="1"/>
  <c r="AP532" i="1"/>
  <c r="AQ532" i="1"/>
  <c r="BB532" i="1"/>
  <c r="BC532" i="1" a="1"/>
  <c r="BC532" i="1" s="1"/>
  <c r="BE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N535" i="1"/>
  <c r="AO535" i="1"/>
  <c r="AP535" i="1"/>
  <c r="AQ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O536" i="1"/>
  <c r="AP536" i="1"/>
  <c r="AQ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BD541" i="1" s="1" a="1"/>
  <c r="BD541" i="1" s="1"/>
  <c r="AP541" i="1"/>
  <c r="AQ541" i="1"/>
  <c r="BB541" i="1"/>
  <c r="BC541" i="1" a="1"/>
  <c r="BC541" i="1" s="1"/>
  <c r="BE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AP543" i="1"/>
  <c r="AQ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BD301" i="1" s="1" a="1"/>
  <c r="BD301" i="1" s="1"/>
  <c r="AP301" i="1"/>
  <c r="AQ301" i="1"/>
  <c r="BB301" i="1"/>
  <c r="BC301" i="1" a="1"/>
  <c r="BC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1" i="1" l="1"/>
  <c r="BE539" i="1"/>
  <c r="BE531" i="1"/>
  <c r="BE528" i="1"/>
  <c r="BD320" i="1" a="1"/>
  <c r="BD320" i="1" s="1"/>
  <c r="BD316" i="1" a="1"/>
  <c r="BD316" i="1" s="1"/>
  <c r="BD312" i="1" a="1"/>
  <c r="BD312" i="1" s="1"/>
  <c r="BE552" i="1"/>
  <c r="BE551" i="1"/>
  <c r="BE549" i="1"/>
  <c r="BE547" i="1"/>
  <c r="BE540" i="1"/>
  <c r="BE526" i="1"/>
  <c r="AJ72" i="1"/>
  <c r="AJ70" i="1"/>
  <c r="AJ69" i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<sst xmlns="http://schemas.openxmlformats.org/spreadsheetml/2006/main" count="4753" uniqueCount="1329">
  <si>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</si>
  <si>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</si>
  <si>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</si>
  <si>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</si>
  <si>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</si>
  <si>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</si>
  <si>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</si>
  <si>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</si>
  <si>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</si>
  <si>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</si>
  <si>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</si>
  <si>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</si>
  <si>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</si>
  <si>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</si>
  <si>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</si>
  <si>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</si>
  <si>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</si>
  <si>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</si>
  <si>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</si>
  <si>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</si>
  <si>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</si>
  <si>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</si>
  <si>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</si>
  <si>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</si>
  <si>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</si>
  <si>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</si>
  <si>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</si>
  <si>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</si>
  <si>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</si>
  <si>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</si>
  <si>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</si>
  <si>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</si>
  <si>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</si>
  <si>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</si>
  <si>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</si>
  <si>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</si>
  <si>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</si>
  <si>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</si>
  <si>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</si>
  <si>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</si>
  <si>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</si>
  <si>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</si>
  <si>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</si>
  <si>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</si>
  <si>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</si>
  <si>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</si>
  <si>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</si>
  <si>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</si>
  <si>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</si>
  <si>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</si>
  <si>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</si>
  <si>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</si>
  <si>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</si>
  <si>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</si>
  <si>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</si>
  <si>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</si>
  <si>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</si>
  <si>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</si>
  <si>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</si>
  <si>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</si>
  <si>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</si>
  <si>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</si>
  <si>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</si>
  <si>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</si>
  <si>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</si>
  <si>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</si>
  <si>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</si>
  <si>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</si>
  <si>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</si>
  <si>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</si>
  <si>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</si>
  <si>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</si>
  <si>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</si>
  <si>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</si>
  <si>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</si>
  <si>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</si>
  <si>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</si>
  <si>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</si>
  <si>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</si>
  <si>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</si>
  <si>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</si>
  <si>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</si>
  <si>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</si>
  <si>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</si>
  <si>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</si>
  <si>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</si>
  <si>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</si>
  <si>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</si>
  <si>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</si>
  <si>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</si>
  <si>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</si>
  <si>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</si>
  <si>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</si>
  <si>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</si>
  <si>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</si>
  <si>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</si>
  <si>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</si>
  <si>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</si>
  <si>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</si>
  <si>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</si>
  <si>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</si>
  <si>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</si>
  <si>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</si>
  <si>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</si>
  <si>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</si>
  <si>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</si>
  <si>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</si>
  <si>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</si>
  <si>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</si>
  <si>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</si>
  <si>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</si>
  <si>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</si>
  <si>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</si>
  <si>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</si>
  <si>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</si>
  <si>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</si>
  <si>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</si>
  <si>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</si>
  <si>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</si>
  <si>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</si>
  <si>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</si>
  <si>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</si>
  <si>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</si>
  <si>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</si>
  <si>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</si>
  <si>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</si>
  <si>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</si>
  <si>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</si>
  <si>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</si>
  <si>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</si>
  <si>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</si>
  <si>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</si>
  <si>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</si>
  <si>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</si>
  <si>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</si>
  <si>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</si>
  <si>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</si>
  <si>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</si>
  <si>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</si>
  <si>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</si>
  <si>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</si>
  <si>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</si>
  <si>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</si>
  <si>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</si>
  <si>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</si>
  <si>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</si>
  <si>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</si>
  <si>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</si>
  <si>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</si>
  <si>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</si>
  <si>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</si>
  <si>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</si>
  <si>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</si>
  <si>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</si>
  <si>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</si>
  <si>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</si>
  <si>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</si>
  <si>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</si>
  <si>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</si>
  <si>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</si>
  <si>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</si>
  <si>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</si>
  <si>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</si>
  <si>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</si>
  <si>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</si>
  <si>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</si>
  <si>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</si>
  <si>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</si>
  <si>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</si>
  <si>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</si>
  <si>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</si>
  <si>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</si>
  <si>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</si>
  <si>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</si>
  <si>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</si>
  <si>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</si>
  <si>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</si>
  <si>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</si>
  <si>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</si>
  <si>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</si>
  <si>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</si>
  <si>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</si>
  <si>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</si>
  <si>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</si>
  <si>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</si>
  <si>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</si>
  <si>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</si>
  <si>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</si>
  <si>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</si>
  <si>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</si>
  <si>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</si>
  <si>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</si>
  <si>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</si>
  <si>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</si>
  <si>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</si>
  <si>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</si>
  <si>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</si>
  <si>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</si>
  <si>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</si>
  <si>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</si>
  <si>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</si>
  <si>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</si>
  <si>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</si>
  <si>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</si>
  <si>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</si>
  <si>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</si>
  <si>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</si>
  <si>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</si>
  <si>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</si>
  <si>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</si>
  <si>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</si>
  <si>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</si>
  <si>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</si>
  <si>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</si>
  <si>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</si>
  <si>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</si>
  <si>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</si>
  <si>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</si>
  <si>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</si>
  <si>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</si>
  <si>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</si>
  <si>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</si>
  <si>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</si>
  <si>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</si>
  <si>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</si>
  <si>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</si>
  <si>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</si>
  <si>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</si>
  <si>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</si>
  <si>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</si>
  <si>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</si>
  <si>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</si>
  <si>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</si>
  <si>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</si>
  <si>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</si>
  <si>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</si>
  <si>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</si>
  <si>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</si>
  <si>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</si>
  <si>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</si>
  <si>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</si>
  <si>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</si>
  <si>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</si>
  <si>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</si>
  <si>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</si>
  <si>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</si>
  <si>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</si>
  <si>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</si>
  <si>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</si>
  <si>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</si>
  <si>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</si>
  <si>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</si>
  <si>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</si>
  <si>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</si>
  <si>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</si>
  <si>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</si>
  <si>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</si>
  <si>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</si>
  <si>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</si>
  <si>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</si>
  <si>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</si>
  <si>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</si>
  <si>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</si>
  <si>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</si>
  <si>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</si>
  <si>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</si>
  <si>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</si>
  <si>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</si>
  <si>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</si>
  <si>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</si>
  <si>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</si>
  <si>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</si>
  <si>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</si>
  <si>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</si>
  <si>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</si>
  <si>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</si>
  <si>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</si>
  <si>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</si>
  <si>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</si>
  <si>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</si>
  <si>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</si>
  <si>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</si>
  <si>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</si>
  <si>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</si>
  <si>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</si>
  <si>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</si>
  <si>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</si>
  <si>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</si>
  <si>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</si>
  <si>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</si>
  <si>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</si>
  <si>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</si>
  <si>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</si>
  <si>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</si>
  <si>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</si>
  <si>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</si>
  <si>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</si>
  <si>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</si>
  <si>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</si>
  <si>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</si>
  <si>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</si>
  <si>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</si>
  <si>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</si>
  <si>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</si>
  <si>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</si>
  <si>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</si>
  <si>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</si>
  <si>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</si>
  <si>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</si>
  <si>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</si>
  <si>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</si>
  <si>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</si>
  <si>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</si>
  <si>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</si>
  <si>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</si>
  <si>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</si>
  <si>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</si>
  <si>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</si>
  <si>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</si>
  <si>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</si>
  <si>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</si>
  <si>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</si>
  <si>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</si>
  <si>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</si>
  <si>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</si>
  <si>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</si>
  <si>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</si>
  <si>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</si>
  <si>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</si>
  <si>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</si>
  <si>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</si>
  <si>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</si>
  <si>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</si>
  <si>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</si>
  <si>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</si>
  <si>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</si>
  <si>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</si>
  <si>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</si>
  <si>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</si>
  <si>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</si>
  <si>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</si>
  <si>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</si>
  <si>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</si>
  <si>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</si>
  <si>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</si>
  <si>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</si>
  <si>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</si>
  <si>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</si>
  <si>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</si>
  <si>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</si>
  <si>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</si>
  <si>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</si>
  <si>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</si>
  <si>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</si>
  <si>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</si>
  <si>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</si>
  <si>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</si>
  <si>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</si>
  <si>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</si>
  <si>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</si>
  <si>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</si>
  <si>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</si>
  <si>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</si>
  <si>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</si>
  <si>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</si>
  <si>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</si>
  <si>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</si>
  <si>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</si>
  <si>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</si>
  <si>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</si>
  <si>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</si>
  <si>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</si>
  <si>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</si>
  <si>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</si>
  <si>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</si>
  <si>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</si>
  <si>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</si>
  <si>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</si>
  <si>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</si>
  <si>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</si>
  <si>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</si>
  <si>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</si>
  <si>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</si>
  <si>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</si>
  <si>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</si>
  <si>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</si>
  <si>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</si>
  <si>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</si>
  <si>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</si>
  <si>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</si>
  <si>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</si>
  <si>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</si>
  <si>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</si>
  <si>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</si>
  <si>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</si>
  <si>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</si>
  <si>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</si>
  <si>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</si>
  <si>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</si>
  <si>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</si>
  <si>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</si>
  <si>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</si>
  <si>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</si>
  <si>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</si>
  <si>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</si>
  <si>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</si>
  <si>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</si>
  <si>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</si>
  <si>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</si>
  <si>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</si>
  <si>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</si>
  <si>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</si>
  <si>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</si>
  <si>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</si>
  <si>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</si>
  <si>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</si>
  <si>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</si>
  <si>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</si>
  <si>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</si>
  <si>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</si>
  <si>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</si>
  <si>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</si>
  <si>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</si>
  <si>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</si>
  <si>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</si>
  <si>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</si>
  <si>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</si>
  <si>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</si>
  <si>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</si>
  <si>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</si>
  <si>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</si>
  <si>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</si>
  <si>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</si>
  <si>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</si>
  <si>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</si>
  <si>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</si>
  <si>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</si>
  <si>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</si>
  <si>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</si>
  <si>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</si>
  <si>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</si>
  <si>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</si>
  <si>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</si>
  <si>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</si>
  <si>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</si>
  <si>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</si>
  <si>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</si>
  <si>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</si>
  <si>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</si>
  <si>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</si>
  <si>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</si>
  <si>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</si>
  <si>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</si>
  <si>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</si>
  <si>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</si>
  <si>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</si>
  <si>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</si>
  <si>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</si>
  <si>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</si>
  <si>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</si>
  <si>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</si>
  <si>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</si>
  <si>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</si>
  <si>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</si>
  <si>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</si>
  <si>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</si>
  <si>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</si>
  <si>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</si>
  <si>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</si>
  <si>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</si>
  <si>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</si>
  <si>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</si>
  <si>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</si>
  <si>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</si>
  <si>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</si>
  <si>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</si>
  <si>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</si>
  <si>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</si>
  <si>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</si>
  <si>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</si>
  <si>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</si>
  <si>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</si>
  <si>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</si>
  <si>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</si>
  <si>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</si>
  <si>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</si>
  <si>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</si>
  <si>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</si>
  <si>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</si>
  <si>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</si>
  <si>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</si>
  <si>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</si>
  <si>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</si>
  <si>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</si>
  <si>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</si>
  <si>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</si>
  <si>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</si>
  <si>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</si>
  <si>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</si>
  <si>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</si>
  <si>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</si>
  <si>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</si>
  <si>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</si>
  <si>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</si>
  <si>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</si>
  <si>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</si>
  <si>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</si>
  <si>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</si>
  <si>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</si>
  <si>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</si>
  <si>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</si>
  <si>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</si>
  <si>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</si>
  <si>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</si>
  <si>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</si>
  <si>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</si>
  <si>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</si>
  <si>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</si>
  <si>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</si>
  <si>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</si>
  <si>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</si>
  <si>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</si>
  <si>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</si>
  <si>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</si>
  <si>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</si>
  <si>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</si>
  <si>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</si>
  <si>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</si>
  <si>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</si>
  <si>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</si>
  <si>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</si>
  <si>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</si>
  <si>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</si>
  <si>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</si>
  <si>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</si>
  <si>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</si>
  <si>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</si>
  <si>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</si>
  <si>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</si>
  <si>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</si>
  <si>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</si>
  <si>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</si>
  <si>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</si>
  <si>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</si>
  <si>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</si>
  <si>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</si>
  <si>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</si>
  <si>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</si>
  <si>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</si>
  <si>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</si>
  <si>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</si>
  <si>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</si>
  <si>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</si>
  <si>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</si>
  <si>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</si>
  <si>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</si>
  <si>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</si>
  <si>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</si>
  <si>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</si>
  <si>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</si>
  <si>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</si>
  <si>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</si>
  <si>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</si>
  <si>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</si>
  <si>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</si>
  <si>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</si>
  <si>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</si>
  <si>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</si>
  <si>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</si>
  <si>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</si>
  <si>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</si>
  <si>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</si>
  <si>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</si>
  <si>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</si>
  <si>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</si>
  <si>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</si>
  <si>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</si>
  <si>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</si>
  <si>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</si>
  <si>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</si>
  <si>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</si>
  <si>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</si>
  <si>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</si>
  <si>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</si>
  <si>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</si>
  <si>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</si>
  <si>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</si>
  <si>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</si>
  <si>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</si>
  <si>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</si>
  <si>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</si>
  <si>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</si>
  <si>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</si>
  <si>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</si>
  <si>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</si>
  <si>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</si>
  <si>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</si>
  <si>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</si>
  <si>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</si>
  <si>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</si>
  <si>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</si>
  <si>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</si>
  <si>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</si>
  <si>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</si>
  <si>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</si>
  <si>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</si>
  <si>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</si>
  <si>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</si>
  <si>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</si>
  <si>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</si>
  <si>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</si>
  <si>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</si>
  <si>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</si>
  <si>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</si>
  <si>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</si>
  <si>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</si>
  <si>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</si>
  <si>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</si>
  <si>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</si>
  <si>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</si>
  <si>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</si>
  <si>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</si>
  <si>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</si>
  <si>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</si>
  <si>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</si>
  <si>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</si>
  <si>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</si>
  <si>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</si>
  <si>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</si>
  <si>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</si>
  <si>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</si>
  <si>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</si>
  <si>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</si>
  <si>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</si>
  <si>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</si>
  <si>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</si>
  <si>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</si>
  <si>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</si>
  <si>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</si>
  <si>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</si>
  <si>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</si>
  <si>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</si>
  <si>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</si>
  <si>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</si>
  <si>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</si>
  <si>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</si>
  <si>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</si>
  <si>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</si>
  <si>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</si>
  <si>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</si>
  <si>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</si>
  <si>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</si>
  <si>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</si>
  <si>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</si>
  <si>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</si>
  <si>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</si>
  <si>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</si>
  <si>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</si>
  <si>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</si>
  <si>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</si>
  <si>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</si>
  <si>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</si>
  <si>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</si>
  <si>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</si>
  <si>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</si>
  <si>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</si>
  <si>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</si>
  <si>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</si>
  <si>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</si>
  <si>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</si>
  <si>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</si>
  <si>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</si>
  <si>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</si>
  <si>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</si>
  <si>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</si>
  <si>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</si>
  <si>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</si>
  <si>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</si>
  <si>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</si>
  <si>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</si>
  <si>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</si>
  <si>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</si>
  <si>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</si>
  <si>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</si>
  <si>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</si>
  <si>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</si>
  <si>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</si>
  <si>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</si>
  <si>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</si>
  <si>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</si>
  <si>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</si>
  <si>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</si>
  <si>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</si>
  <si>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</si>
  <si>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</si>
  <si>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</si>
  <si>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</si>
  <si>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</si>
  <si>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</si>
  <si>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</si>
  <si>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</si>
  <si>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</si>
  <si>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</si>
  <si>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</si>
  <si>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</si>
  <si>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</si>
  <si>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</si>
  <si>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</si>
  <si>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</si>
  <si>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</si>
  <si>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</si>
  <si>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</si>
  <si>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</si>
  <si>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</si>
  <si>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</si>
  <si>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</si>
  <si>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</si>
  <si>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</si>
  <si>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</si>
  <si>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</si>
  <si>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</si>
  <si>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</si>
  <si>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</si>
  <si>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</si>
  <si>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</si>
  <si>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</si>
  <si>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</si>
  <si>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</si>
  <si>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</si>
  <si>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</si>
  <si>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</si>
  <si>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</si>
  <si>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</si>
  <si>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</si>
  <si>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</si>
  <si>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</si>
  <si>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</si>
  <si>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</si>
  <si>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</si>
  <si>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</si>
  <si>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</si>
  <si>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</si>
  <si>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</si>
  <si>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</si>
  <si>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</si>
  <si>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</si>
  <si>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</si>
  <si>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</si>
  <si>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</si>
  <si>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</si>
  <si>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</si>
  <si>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</si>
  <si>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</si>
  <si>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</si>
  <si>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</si>
  <si>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</si>
  <si>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</si>
  <si>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</si>
  <si>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</si>
  <si>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</si>
  <si>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</si>
  <si>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</si>
  <si>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</si>
  <si>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</si>
  <si>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</si>
  <si>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</si>
  <si>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</si>
  <si>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</si>
  <si>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</si>
  <si>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</si>
  <si>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</si>
  <si>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</si>
  <si>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</si>
  <si>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</si>
  <si>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</si>
  <si>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</si>
  <si>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</si>
  <si>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</si>
  <si>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</si>
  <si>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</si>
  <si>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</si>
  <si>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</si>
  <si>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</si>
  <si>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</si>
  <si>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</si>
  <si>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</si>
  <si>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</si>
  <si>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</si>
  <si>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</si>
  <si>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</si>
  <si>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</si>
  <si>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</si>
  <si>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</si>
  <si>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</si>
  <si>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</si>
  <si>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</si>
  <si>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</si>
  <si>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</si>
  <si>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</si>
  <si>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</si>
  <si>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</si>
  <si>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</si>
  <si>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</si>
  <si>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</si>
  <si>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</si>
  <si>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</si>
  <si>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</si>
  <si>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</si>
  <si>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</si>
  <si>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</si>
  <si>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</si>
  <si>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</si>
  <si>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</si>
  <si>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</si>
  <si>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</si>
  <si>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</si>
  <si>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</si>
  <si>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</si>
  <si>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</si>
  <si>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</si>
  <si>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</si>
  <si>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</si>
  <si>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</si>
  <si>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</si>
  <si>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</si>
  <si>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</si>
  <si>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</si>
  <si>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</si>
  <si>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</si>
  <si>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</si>
  <si>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</si>
  <si>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</si>
  <si>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</si>
  <si>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</si>
  <si>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</si>
  <si>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</si>
  <si>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</si>
  <si>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</si>
  <si>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</si>
  <si>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</si>
  <si>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</si>
  <si>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</si>
  <si>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</si>
  <si>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</si>
  <si>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</si>
  <si>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</si>
  <si>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</si>
  <si>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</si>
  <si>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</si>
  <si>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</si>
  <si>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</si>
  <si>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</si>
  <si>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</si>
  <si>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</si>
  <si>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</si>
  <si>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</si>
  <si>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</si>
  <si>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</si>
  <si>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</si>
  <si>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</si>
  <si>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</si>
  <si>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</si>
  <si>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</si>
  <si>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</si>
  <si>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</si>
  <si>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</si>
  <si>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</si>
  <si>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</si>
  <si>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</si>
  <si>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</si>
  <si>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</si>
  <si>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</si>
  <si>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</si>
  <si>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</si>
  <si>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</si>
  <si>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</si>
  <si>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</si>
  <si>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</si>
  <si>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</si>
  <si>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</si>
  <si>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</si>
  <si>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</si>
  <si>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</si>
  <si>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</si>
  <si>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</si>
  <si>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</si>
  <si>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</si>
  <si>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</si>
  <si>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</si>
  <si>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</si>
  <si>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</si>
  <si>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</si>
  <si>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</si>
  <si>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</si>
  <si>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</si>
  <si>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</si>
  <si>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</si>
  <si>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</si>
  <si>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</si>
  <si>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</si>
  <si>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</si>
  <si>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</si>
  <si>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</si>
  <si>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</si>
  <si>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</si>
  <si>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</si>
  <si>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</si>
  <si>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</si>
  <si>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</si>
  <si>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</si>
  <si>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</si>
  <si>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</si>
  <si>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</si>
  <si>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</si>
  <si>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</si>
  <si>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</si>
  <si>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</si>
  <si>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</si>
  <si>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</si>
  <si>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</si>
  <si>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</si>
  <si>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</si>
  <si>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</si>
  <si>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</si>
  <si>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</si>
  <si>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</si>
  <si>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</si>
  <si>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</si>
  <si>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</si>
  <si>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</si>
  <si>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</si>
  <si>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</si>
  <si>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</si>
  <si>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</si>
  <si>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</si>
  <si>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</si>
  <si>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</si>
  <si>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</si>
  <si>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</si>
  <si>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</si>
  <si>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</si>
  <si>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</si>
  <si>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</si>
  <si>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</si>
  <si>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</si>
  <si>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</si>
  <si>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</si>
  <si>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</si>
  <si>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</si>
  <si>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</si>
  <si>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</si>
  <si>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</si>
  <si>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</si>
  <si>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</si>
  <si>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</si>
  <si>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</si>
  <si>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</si>
  <si>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</si>
  <si>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</si>
  <si>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</si>
  <si>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</si>
  <si>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</si>
  <si>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</si>
  <si>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</si>
  <si>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</si>
  <si>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</si>
  <si>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</si>
  <si>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</si>
  <si>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</si>
  <si>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</si>
  <si>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</si>
  <si>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</si>
  <si>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</si>
  <si>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</si>
  <si>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</si>
  <si>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</si>
  <si>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</si>
  <si>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</si>
  <si>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</si>
  <si>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</si>
  <si>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</si>
  <si>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</si>
  <si>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</si>
  <si>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</si>
  <si>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</si>
  <si>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</si>
  <si>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</si>
  <si>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</si>
  <si>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</si>
  <si>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</si>
  <si>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</si>
  <si>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</si>
  <si>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</si>
  <si>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</si>
  <si>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</si>
  <si>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</si>
  <si>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</si>
  <si>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</si>
  <si>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</si>
  <si>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</si>
  <si>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</si>
  <si>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</si>
  <si>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</si>
  <si>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</si>
  <si>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</si>
  <si>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</si>
  <si>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</si>
  <si>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</si>
  <si>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</si>
  <si>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</si>
  <si>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</si>
  <si>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</si>
  <si>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</si>
  <si>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</si>
  <si>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</si>
  <si>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</si>
  <si>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</si>
  <si>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</si>
  <si>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</si>
  <si>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</si>
  <si>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</si>
  <si>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</si>
  <si>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</si>
  <si>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</si>
  <si>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</si>
  <si>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</si>
  <si>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</si>
  <si>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</si>
  <si>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</si>
  <si>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</si>
  <si>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</si>
  <si>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</si>
  <si>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</si>
  <si>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</si>
  <si>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</si>
  <si>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</si>
  <si>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</si>
  <si>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</si>
  <si>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</si>
  <si>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</si>
  <si>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</si>
  <si>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</si>
  <si>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</si>
  <si>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</si>
  <si>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</si>
  <si>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</si>
  <si>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</si>
  <si>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</si>
  <si>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</si>
  <si>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</si>
  <si>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</si>
  <si>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</si>
  <si>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</si>
  <si>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</si>
  <si>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</si>
  <si>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</si>
  <si>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</si>
  <si>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</si>
  <si>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</si>
  <si>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</si>
  <si>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</si>
  <si>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</si>
  <si>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</si>
  <si>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</si>
  <si>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</si>
  <si>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</si>
  <si>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</si>
  <si>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</si>
  <si>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</si>
  <si>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</si>
  <si>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</si>
  <si>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</si>
  <si>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</si>
  <si>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</si>
  <si>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</si>
  <si>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</si>
  <si>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</si>
  <si>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</si>
  <si>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</si>
  <si>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</si>
  <si>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</si>
  <si>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</si>
  <si>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</si>
  <si>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</si>
  <si>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</si>
  <si>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</si>
  <si>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</si>
  <si>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</si>
  <si>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</si>
  <si>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</si>
  <si>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</si>
  <si>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</si>
  <si>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</si>
  <si>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</si>
  <si>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</si>
  <si>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</si>
  <si>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</si>
  <si>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</si>
  <si>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</si>
  <si>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</si>
  <si>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</si>
  <si>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</si>
  <si>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</si>
  <si>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</si>
  <si>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</si>
  <si>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</si>
  <si>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</si>
  <si>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</si>
  <si>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</si>
  <si>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</si>
  <si>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</si>
  <si>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</si>
  <si>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</si>
  <si>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</si>
  <si>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</si>
  <si>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</si>
  <si>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</si>
  <si>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</si>
  <si>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</si>
  <si>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</si>
  <si>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</si>
  <si>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</si>
  <si>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</si>
  <si>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</si>
  <si>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</si>
  <si>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</si>
  <si>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</si>
  <si>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</si>
  <si>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</si>
  <si>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</si>
  <si>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</si>
  <si>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</si>
  <si>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</si>
  <si>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</si>
  <si>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</si>
  <si>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</si>
  <si>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</si>
  <si>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</si>
  <si>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</si>
  <si>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</si>
  <si>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</si>
  <si>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</si>
  <si>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</si>
  <si>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</si>
  <si>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</si>
  <si>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</si>
  <si>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</si>
  <si>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</si>
  <si>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</si>
  <si>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</si>
  <si>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</si>
  <si>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</si>
  <si>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</si>
  <si>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</si>
  <si>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</si>
  <si>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</si>
  <si>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</si>
  <si>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</si>
  <si>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</si>
  <si>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</si>
  <si>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</si>
  <si>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</si>
  <si>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</si>
  <si>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</si>
  <si>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</si>
  <si>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</si>
  <si>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</si>
  <si>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</si>
  <si>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</si>
  <si>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</si>
  <si>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</si>
  <si>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</si>
  <si>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</si>
  <si>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</si>
  <si>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</si>
  <si>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</si>
  <si>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</si>
  <si>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</si>
  <si>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</si>
  <si>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</si>
  <si>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</si>
  <si>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</si>
  <si>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</si>
  <si>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</si>
  <si>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</si>
  <si>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</si>
  <si>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</si>
  <si>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</si>
  <si>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</si>
  <si>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</si>
  <si>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</si>
  <si>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</si>
  <si>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</si>
  <si>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</si>
  <si>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</si>
  <si>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</si>
  <si>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</si>
  <si>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</si>
  <si>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</si>
  <si>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</si>
  <si>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</si>
  <si>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</si>
  <si>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</si>
  <si>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</si>
  <si>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</si>
  <si>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</si>
  <si>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</si>
  <si>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</si>
  <si>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</si>
  <si>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</si>
  <si>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</si>
  <si>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</si>
  <si>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</si>
  <si>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</si>
  <si>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</si>
  <si>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</si>
  <si>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</si>
  <si>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</si>
  <si>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</si>
  <si>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</si>
  <si>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</si>
  <si>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</si>
  <si>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</si>
  <si>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</si>
  <si>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</si>
  <si>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</si>
  <si>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</si>
  <si>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</si>
  <si>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</si>
  <si>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</si>
  <si>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</si>
  <si>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</si>
  <si>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</si>
  <si>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</si>
  <si>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</si>
  <si>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</si>
  <si>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</si>
  <si>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</si>
  <si>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</si>
  <si>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</si>
  <si>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</si>
  <si>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</si>
  <si>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</si>
  <si>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</si>
  <si>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</si>
  <si>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</si>
  <si>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</si>
  <si>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</si>
  <si>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</si>
  <si>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</si>
  <si>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</si>
  <si>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</si>
  <si>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</si>
  <si>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</si>
  <si>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</si>
  <si>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</si>
  <si>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</si>
  <si>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</si>
  <si>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</si>
  <si>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</si>
  <si>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</si>
  <si>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</si>
  <si>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</si>
  <si>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</si>
  <si>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</si>
  <si>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10:54h</t>
  </si>
  <si>
    <t>MC as 10:54h</t>
  </si>
  <si>
    <t>Efraim</t>
  </si>
  <si>
    <t>Carregamento em TCS</t>
  </si>
  <si>
    <t>Herbert</t>
  </si>
  <si>
    <t>Realizar duas soldas e trilho 12 metros</t>
  </si>
  <si>
    <t>Previsão de equipe pronta as 9h/ Em intervalo das 10:56 as 12:56h</t>
  </si>
  <si>
    <t>TMI</t>
  </si>
  <si>
    <t>TMITCS</t>
  </si>
  <si>
    <t>Ronda 7 dias</t>
  </si>
  <si>
    <t>MC1 as 08:14h/ liceça as 08:39h - em inspeção para TCS</t>
  </si>
  <si>
    <t>MC1 as 05:54h/ licença as 05:57h/ em intervalo as 07:47h</t>
  </si>
  <si>
    <t>TSF-TEX</t>
  </si>
  <si>
    <t>TVITJA</t>
  </si>
  <si>
    <t>TP-492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</si>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</sst>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60" activePane="bottomRight" state="frozen"/>
      <selection pane="bottomRight" activeCell="BH62" sqref="BH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 t="s">
        <v>1265</v>
      </c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1266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1267</v>
      </c>
      <c r="W62" s="173" t="s">
        <v>1268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1269</v>
      </c>
      <c r="W63" s="173" t="s">
        <v>1270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0.53888888888888886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8.3333333333333315E-2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1271</v>
      </c>
      <c r="BK63" s="16"/>
      <c r="BL63" s="15"/>
      <c r="BM63" s="14"/>
      <c r="BN63" s="14"/>
      <c r="BO63" s="165"/>
      <c r="BP63" s="16"/>
      <c r="BQ63" s="12" t="str">
        <f t="shared" si="2"/>
        <v>Produção</v>
      </c>
      <c r="BR63" s="18">
        <f t="shared" si="3"/>
        <v>0.99999999999999978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1272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1273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1269</v>
      </c>
      <c r="W64" s="173" t="s">
        <v>1274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9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1275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1276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W7046028</v>
      </c>
      <c r="B69" s="171">
        <v>46028</v>
      </c>
      <c r="C69" s="8">
        <f>IF(BS_CONTROLE[[#This Row],[DATA]]="","",WEEKNUM(BS_CONTROLE[[#This Row],[DATA]]))</f>
        <v>2</v>
      </c>
      <c r="D69" s="51" t="s">
        <v>239</v>
      </c>
      <c r="E69" s="320">
        <v>64</v>
      </c>
      <c r="F69" s="172" t="s">
        <v>187</v>
      </c>
      <c r="G69" s="9" t="str">
        <f>IF(D69="","*",VLOOKUP(F69,BS_ATIVIDADE[#All],3,FALSE))</f>
        <v>PEDRA</v>
      </c>
      <c r="H69" s="173" t="s">
        <v>424</v>
      </c>
      <c r="I69" s="173" t="s">
        <v>941</v>
      </c>
      <c r="J69" s="217">
        <v>98</v>
      </c>
      <c r="K69" s="217">
        <v>732</v>
      </c>
      <c r="L69" s="83">
        <v>735</v>
      </c>
      <c r="M69" s="204" t="s">
        <v>1277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69" s="173">
        <v>0.375</v>
      </c>
      <c r="P69" s="173">
        <v>0.16666666666666666</v>
      </c>
      <c r="Q69" s="83">
        <v>30</v>
      </c>
      <c r="R69" s="10" t="str">
        <f>IFERROR(_xlfn.XLOOKUP(F69, BS_ATIVIDADE[ATIVIDADE],BS_ATIVIDADE[UNIDADE] ), "*")</f>
        <v>VAGÕES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PDM - PEDRA - DESCARGA</v>
      </c>
      <c r="AJ69" s="9" t="str">
        <f>IF(D69="","*",VLOOKUP(AI69,BS_ATIVIDADE[#Data],3,FALSE))</f>
        <v>PEDRA</v>
      </c>
      <c r="AK69" s="284" t="str">
        <f>IF(BS_CONTROLE[[#This Row],[Local - Partida]]=0, "-", BS_CONTROLE[[#This Row],[Local - Partida]])</f>
        <v>TRO</v>
      </c>
      <c r="AL69" s="284" t="str">
        <f>IF(BS_CONTROLE[[#This Row],[Local - Encerramento]]=0, "-", BS_CONTROLE[[#This Row],[Local - Encerramento]])</f>
        <v>TGR2</v>
      </c>
      <c r="AM69" s="284" t="str">
        <f>IF(BS_CONTROLE[[#This Row],[Entre - Estações]]=0, "-", BS_CONTROLE[[#This Row],[Entre - Estações]])</f>
        <v>TSF-TEX</v>
      </c>
      <c r="AN69" s="284" t="str">
        <f>IF(BS_CONTROLE[[#This Row],[SB]]=0, "-", BS_CONTROLE[[#This Row],[SB]])</f>
        <v>TSF732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732</v>
      </c>
      <c r="AQ69" s="286">
        <f>IF(BS_CONTROLE[[#This Row],[KM - Fim]]=0, "-", BS_CONTROLE[[#This Row],[KM - Fim]])</f>
        <v>735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VAGÕES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6"/>
        <v>A8046028</v>
      </c>
      <c r="B70" s="171">
        <v>46028</v>
      </c>
      <c r="C70" s="8">
        <f>IF(BS_CONTROLE[[#This Row],[DATA]]="","",WEEKNUM(BS_CONTROLE[[#This Row],[DATA]]))</f>
        <v>2</v>
      </c>
      <c r="D70" s="51" t="s">
        <v>133</v>
      </c>
      <c r="E70" s="321">
        <v>65</v>
      </c>
      <c r="F70" s="172" t="s">
        <v>33</v>
      </c>
      <c r="G70" s="9" t="str">
        <f>IF(D70="","*",VLOOKUP(F70,BS_ATIVIDADE[#All],3,FALSE))</f>
        <v>DETECÇÃO</v>
      </c>
      <c r="H70" s="173" t="s">
        <v>1262</v>
      </c>
      <c r="I70" s="173" t="s">
        <v>393</v>
      </c>
      <c r="J70" s="217">
        <v>98</v>
      </c>
      <c r="K70" s="217">
        <v>502</v>
      </c>
      <c r="L70" s="83">
        <v>616</v>
      </c>
      <c r="M70" s="204" t="s">
        <v>1218</v>
      </c>
      <c r="N70" s="204" t="s">
        <v>1219</v>
      </c>
      <c r="O70" s="173">
        <v>0.375</v>
      </c>
      <c r="P70" s="173">
        <v>4.1666666666666664E-2</v>
      </c>
      <c r="Q70" s="83">
        <v>600</v>
      </c>
      <c r="R70" s="10" t="str">
        <f>IFERROR(_xlfn.XLOOKUP(F70, BS_ATIVIDADE[ATIVIDADE],BS_ATIVIDADE[UNIDADE] ), "*")</f>
        <v>KM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DETECÇÃO - RONDA 7 DIAS</v>
      </c>
      <c r="AJ70" s="9" t="str">
        <f>IF(D70="","*",VLOOKUP(AI70,BS_ATIVIDADE[#Data],3,FALSE))</f>
        <v>DETECÇÃO</v>
      </c>
      <c r="AK70" s="284" t="str">
        <f>IF(BS_CONTROLE[[#This Row],[Local - Partida]]=0, "-", BS_CONTROLE[[#This Row],[Local - Partida]])</f>
        <v>TAG</v>
      </c>
      <c r="AL70" s="284" t="str">
        <f>IF(BS_CONTROLE[[#This Row],[Local - Encerramento]]=0, "-", BS_CONTROLE[[#This Row],[Local - Encerramento]])</f>
        <v>TIQ</v>
      </c>
      <c r="AM70" s="284" t="str">
        <f>IF(BS_CONTROLE[[#This Row],[Entre - Estações]]=0, "-", BS_CONTROLE[[#This Row],[Entre - Estações]])</f>
        <v>TGR-TIQ</v>
      </c>
      <c r="AN70" s="284" t="str">
        <f>IF(BS_CONTROLE[[#This Row],[SB]]=0, "-", BS_CONTROLE[[#This Row],[SB]])</f>
        <v>TGRTIQ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616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7">D71&amp;B71</f>
        <v>ELSON (TF-526)46028</v>
      </c>
      <c r="B71" s="171">
        <v>46028</v>
      </c>
      <c r="C71" s="8">
        <f>IF(BS_CONTROLE[[#This Row],[DATA]]="","",WEEKNUM(BS_CONTROLE[[#This Row],[DATA]]))</f>
        <v>2</v>
      </c>
      <c r="D71" s="51" t="s">
        <v>288</v>
      </c>
      <c r="E71" s="320">
        <v>66</v>
      </c>
      <c r="F71" s="172" t="s">
        <v>194</v>
      </c>
      <c r="G71" s="9" t="str">
        <f>IF(D71="","*",VLOOKUP(F71,BS_ATIVIDADE[#All],3,FALSE))</f>
        <v>SOLDA</v>
      </c>
      <c r="H71" s="204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1" s="173" t="s">
        <v>11</v>
      </c>
      <c r="J71" s="217">
        <v>74</v>
      </c>
      <c r="K71" s="217">
        <v>436.2</v>
      </c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1" s="173">
        <v>0.375</v>
      </c>
      <c r="P71" s="173">
        <v>0.125</v>
      </c>
      <c r="Q71" s="83">
        <v>2</v>
      </c>
      <c r="R71" s="10" t="str">
        <f>IFERROR(_xlfn.XLOOKUP(F71, BS_ATIVIDADE[ATIVIDADE],BS_ATIVIDADE[UNIDADE] ), "*")</f>
        <v>Nº DE SOLDA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0" t="str">
        <f>IFERROR(_xlfn.XLOOKUP(J71, BASE_MAPA!$E$2:$E$359, BASE_MAPA!$J$2:$J$359), "ERRO")</f>
        <v>MARCO INICIAL - ALTO ARAGUAIA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PDM - SOLDA</v>
      </c>
      <c r="AJ71" s="9" t="str">
        <f>IF(D71="","*",VLOOKUP(AI71,BS_ATIVIDADE[#Data],3,FALSE))</f>
        <v>SOLDA</v>
      </c>
      <c r="AK71" s="284" t="str">
        <f>IF(BS_CONTROLE[[#This Row],[Local - Partida]]=0, "-", BS_CONTROLE[[#This Row],[Local - Partida]])</f>
        <v>TPC440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TPC-TVL</v>
      </c>
      <c r="AN71" s="284" t="str">
        <f>IF(BS_CONTROLE[[#This Row],[SB]]=0, "-", BS_CONTROLE[[#This Row],[SB]])</f>
        <v>TPC440</v>
      </c>
      <c r="AO71" s="285">
        <f>IF(BS_CONTROLE[[#This Row],[SUB]]=0, "-", BS_CONTROLE[[#This Row],[SUB]])</f>
        <v>74</v>
      </c>
      <c r="AP71" s="286">
        <f>IF(BS_CONTROLE[[#This Row],[KM - Inicio]]=0, "-", BS_CONTROLE[[#This Row],[KM - Inicio]])</f>
        <v>436.2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Nº DE SOLDA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Produção e Intervalo</v>
      </c>
      <c r="BR71" s="18">
        <f t="shared" ref="BR71:BR100" si="9">IF(OR(B71="",F71=""),"*",AY71/P71)</f>
        <v>0</v>
      </c>
      <c r="BS71" s="18">
        <f t="shared" ref="BS71:BS100" si="10">IF(OR(B71="",F71=""),"*",BA71/Q71)</f>
        <v>0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>E4646028</v>
      </c>
      <c r="B72" s="171">
        <v>46028</v>
      </c>
      <c r="C72" s="8">
        <f>IF(BS_CONTROLE[[#This Row],[DATA]]="","",WEEKNUM(BS_CONTROLE[[#This Row],[DATA]]))</f>
        <v>2</v>
      </c>
      <c r="D72" s="51" t="s">
        <v>159</v>
      </c>
      <c r="E72" s="320">
        <v>67</v>
      </c>
      <c r="F72" s="172" t="s">
        <v>79</v>
      </c>
      <c r="G72" s="9" t="str">
        <f>IF(D72="","*",VLOOKUP(F72,BS_ATIVIDADE[#All],3,FALSE))</f>
        <v>TRILHEIRO - DESCARGA</v>
      </c>
      <c r="H72" s="173" t="s">
        <v>870</v>
      </c>
      <c r="I72" s="173" t="s">
        <v>870</v>
      </c>
      <c r="J72" s="217">
        <v>98</v>
      </c>
      <c r="K72" s="217">
        <v>249.26599999999999</v>
      </c>
      <c r="L72" s="83">
        <v>246.00700000000001</v>
      </c>
      <c r="M72" s="204" t="s">
        <v>599</v>
      </c>
      <c r="N72" s="204" t="s">
        <v>1278</v>
      </c>
      <c r="O72" s="173">
        <v>0.39583333333333331</v>
      </c>
      <c r="P72" s="173">
        <v>0.16666666666666666</v>
      </c>
      <c r="Q72" s="83">
        <v>6240</v>
      </c>
      <c r="R72" s="10" t="str">
        <f>IFERROR(_xlfn.XLOOKUP(F72, BS_ATIVIDADE[ATIVIDADE],BS_ATIVIDADE[UNIDADE] ), "*")</f>
        <v>M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ALTO ARAGUAIA - RONDONOPOLIS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TRILHEIRO - DESCARGA</v>
      </c>
      <c r="AJ72" s="9" t="str">
        <f>IF(D72="","*",VLOOKUP(AI72,BS_ATIVIDADE[#Data],3,FALSE))</f>
        <v>TRILHEIRO - DESCARGA</v>
      </c>
      <c r="AK72" s="284" t="str">
        <f>IF(BS_CONTROLE[[#This Row],[Local - Partida]]=0, "-", BS_CONTROLE[[#This Row],[Local - Partida]])</f>
        <v>TRC</v>
      </c>
      <c r="AL72" s="284" t="str">
        <f>IF(BS_CONTROLE[[#This Row],[Local - Encerramento]]=0, "-", BS_CONTROLE[[#This Row],[Local - Encerramento]])</f>
        <v>TRC</v>
      </c>
      <c r="AM72" s="284" t="str">
        <f>IF(BS_CONTROLE[[#This Row],[Entre - Estações]]=0, "-", BS_CONTROLE[[#This Row],[Entre - Estações]])</f>
        <v>TVI-TJA</v>
      </c>
      <c r="AN72" s="284" t="str">
        <f>IF(BS_CONTROLE[[#This Row],[SB]]=0, "-", BS_CONTROLE[[#This Row],[SB]])</f>
        <v>TVITJA</v>
      </c>
      <c r="AO72" s="285">
        <f>IF(BS_CONTROLE[[#This Row],[SUB]]=0, "-", BS_CONTROLE[[#This Row],[SUB]])</f>
        <v>98</v>
      </c>
      <c r="AP72" s="286">
        <f>IF(BS_CONTROLE[[#This Row],[KM - Inicio]]=0, "-", BS_CONTROLE[[#This Row],[KM - Inicio]])</f>
        <v>249.26599999999999</v>
      </c>
      <c r="AQ72" s="286">
        <f>IF(BS_CONTROLE[[#This Row],[KM - Fim]]=0, "-", BS_CONTROLE[[#This Row],[KM - Fim]])</f>
        <v>246.00700000000001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M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ALTO ARAGUAIA - RONDONOPOLIS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Produção e Intervalo</v>
      </c>
      <c r="BR72" s="18">
        <f t="shared" si="9"/>
        <v>0</v>
      </c>
      <c r="BS72" s="18">
        <f t="shared" si="10"/>
        <v>0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>TP-49246028</v>
      </c>
      <c r="B74" s="171">
        <v>46028</v>
      </c>
      <c r="C74" s="8">
        <f>IF(BS_CONTROLE[[#This Row],[DATA]]="","",WEEKNUM(BS_CONTROLE[[#This Row],[DATA]]))</f>
        <v>2</v>
      </c>
      <c r="D74" s="51" t="s">
        <v>1279</v>
      </c>
      <c r="E74" s="320">
        <v>69</v>
      </c>
      <c r="F74" s="172" t="s">
        <v>181</v>
      </c>
      <c r="G74" s="9" t="str">
        <f>IF(D74="","*",VLOOKUP(F74,BS_ATIVIDADE[#All],3,FALSE))</f>
        <v>DORMENTE - PONTE</v>
      </c>
      <c r="H74" s="204" t="str" cm="1">
        <f t="array" ref="H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4" s="173" t="s">
        <v>11</v>
      </c>
      <c r="J74" s="217">
        <v>74</v>
      </c>
      <c r="K74" s="217">
        <v>343.33499999999998</v>
      </c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4" s="173">
        <v>0.375</v>
      </c>
      <c r="P74" s="173">
        <v>0.25</v>
      </c>
      <c r="Q74" s="83">
        <v>20</v>
      </c>
      <c r="R74" s="10" t="str">
        <f>IFERROR(_xlfn.XLOOKUP(F74, BS_ATIVIDADE[ATIVIDADE],BS_ATIVIDADE[UNIDADE] ), "*")</f>
        <v>M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4" s="80" t="str">
        <f>IFERROR(_xlfn.XLOOKUP(J74, BASE_MAPA!$E$2:$E$359, BASE_MAPA!$J$2:$J$359), "ERRO")</f>
        <v>MARCO INICIAL - ALTO ARAGUAIA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PDM - DORMENTE - PONTE</v>
      </c>
      <c r="AJ74" s="9" t="str">
        <f>IF(D74="","*",VLOOKUP(AI74,BS_ATIVIDADE[#Data],3,FALSE))</f>
        <v>DORMENTE - PONTE</v>
      </c>
      <c r="AK74" s="284" t="str">
        <f>IF(BS_CONTROLE[[#This Row],[Local - Partida]]=0, "-", BS_CONTROLE[[#This Row],[Local - Partida]])</f>
        <v>TLA350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TLA-TSE</v>
      </c>
      <c r="AN74" s="284" t="str">
        <f>IF(BS_CONTROLE[[#This Row],[SB]]=0, "-", BS_CONTROLE[[#This Row],[SB]])</f>
        <v>TLA350</v>
      </c>
      <c r="AO74" s="285">
        <f>IF(BS_CONTROLE[[#This Row],[SUB]]=0, "-", BS_CONTROLE[[#This Row],[SUB]])</f>
        <v>74</v>
      </c>
      <c r="AP74" s="286">
        <f>IF(BS_CONTROLE[[#This Row],[KM - Inicio]]=0, "-", BS_CONTROLE[[#This Row],[KM - Inicio]])</f>
        <v>343.33499999999998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4" s="11" t="str">
        <f>IFERROR(_xlfn.XLOOKUP(AO74, BASE_MAPA!$E$2:$E$359, BASE_MAPA!$J$2:$J$359), "ERRO")</f>
        <v>MARCO INICIAL - ALTO ARAGUAIA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Produção e Intervalo</v>
      </c>
      <c r="BR74" s="18">
        <f t="shared" si="9"/>
        <v>0</v>
      </c>
      <c r="BS74" s="18">
        <f t="shared" si="10"/>
        <v>0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/>
      <c r="M75" s="204"/>
      <c r="N75" s="204"/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/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/>
      <c r="M77" s="204"/>
      <c r="N77" s="204"/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 t="s">
        <v>740</v>
      </c>
      <c r="I79" s="173" t="s">
        <v>740</v>
      </c>
      <c r="J79" s="217">
        <v>72</v>
      </c>
      <c r="K79" s="217">
        <v>286.39999999999998</v>
      </c>
      <c r="L79" s="83">
        <v>287.39999999999998</v>
      </c>
      <c r="M79" s="204" t="s">
        <v>734</v>
      </c>
      <c r="N79" s="204" t="s">
        <v>735</v>
      </c>
      <c r="O79" s="173">
        <v>0.29166666666666669</v>
      </c>
      <c r="P79" s="173">
        <v>8.3333333333333329E-2</v>
      </c>
      <c r="Q79" s="83">
        <v>400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80" t="str">
        <f>IFERROR(_xlfn.XLOOKUP(J79, BASE_MAPA!$E$2:$E$359, BASE_MAPA!$J$2:$J$359), "ERRO")</f>
        <v>ARARAQUARA - COLOMBIA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ZGT1</v>
      </c>
      <c r="AL79" s="284" t="str">
        <f>IF(BS_CONTROLE[[#This Row],[Local - Encerramento]]=0, "-", BS_CONTROLE[[#This Row],[Local - Encerramento]])</f>
        <v>ZGT1</v>
      </c>
      <c r="AM79" s="284" t="str">
        <f>IF(BS_CONTROLE[[#This Row],[Entre - Estações]]=0, "-", BS_CONTROLE[[#This Row],[Entre - Estações]])</f>
        <v>ZRI</v>
      </c>
      <c r="AN79" s="284" t="str">
        <f>IF(BS_CONTROLE[[#This Row],[SB]]=0, "-", BS_CONTROLE[[#This Row],[SB]])</f>
        <v>ZRI1</v>
      </c>
      <c r="AO79" s="285">
        <f>IF(BS_CONTROLE[[#This Row],[SUB]]=0, "-", BS_CONTROLE[[#This Row],[SUB]])</f>
        <v>72</v>
      </c>
      <c r="AP79" s="286">
        <f>IF(BS_CONTROLE[[#This Row],[KM - Inicio]]=0, "-", BS_CONTROLE[[#This Row],[KM - Inicio]])</f>
        <v>286.39999999999998</v>
      </c>
      <c r="AQ79" s="286">
        <f>IF(BS_CONTROLE[[#This Row],[KM - Fim]]=0, "-", BS_CONTROLE[[#This Row],[KM - Fim]])</f>
        <v>287.39999999999998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11" t="str">
        <f>IFERROR(_xlfn.XLOOKUP(AO79, BASE_MAPA!$E$2:$E$359, BASE_MAPA!$J$2:$J$359), "ERRO")</f>
        <v>ARARAQUARA - COLOMBIA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Produção e Intervalo</v>
      </c>
      <c r="BR79" s="18">
        <f t="shared" si="9"/>
        <v>0</v>
      </c>
      <c r="BS79" s="18">
        <f t="shared" si="10"/>
        <v>0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e">
        <f t="shared" si="8"/>
        <v>#DIV/0!</v>
      </c>
      <c r="BR81" s="18" t="e">
        <f t="shared" si="9"/>
        <v>#DIV/0!</v>
      </c>
      <c r="BS81" s="18" t="e">
        <f t="shared" si="10"/>
        <v>#DIV/0!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1280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1281</v>
      </c>
      <c r="E3" s="322" t="s">
        <v>1282</v>
      </c>
      <c r="F3" s="322" t="s">
        <v>1283</v>
      </c>
      <c r="G3" s="322" t="s">
        <v>1284</v>
      </c>
      <c r="H3" s="322" t="s">
        <v>1285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1286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1287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1288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1289</v>
      </c>
      <c r="C4" s="327" t="s">
        <v>1290</v>
      </c>
      <c r="D4" s="327" t="s">
        <v>1291</v>
      </c>
      <c r="E4" s="327" t="s">
        <v>1292</v>
      </c>
      <c r="F4" s="327" t="s">
        <v>351</v>
      </c>
      <c r="G4" s="327" t="s">
        <v>1293</v>
      </c>
      <c r="H4" s="192"/>
    </row>
    <row r="5" spans="1:8" ht="43.5">
      <c r="A5" s="192"/>
      <c r="B5" s="328" t="s">
        <v>1294</v>
      </c>
      <c r="C5" s="328">
        <v>309525</v>
      </c>
      <c r="D5" s="328" t="s">
        <v>1295</v>
      </c>
      <c r="E5" s="328" t="s">
        <v>239</v>
      </c>
      <c r="F5" s="328" t="s">
        <v>1296</v>
      </c>
      <c r="G5" s="329">
        <v>46296</v>
      </c>
      <c r="H5" s="192"/>
    </row>
    <row r="6" spans="1:8" ht="43.5">
      <c r="A6" s="192"/>
      <c r="B6" s="328" t="s">
        <v>1297</v>
      </c>
      <c r="C6" s="328">
        <v>256875</v>
      </c>
      <c r="D6" s="328" t="s">
        <v>1298</v>
      </c>
      <c r="E6" s="328" t="s">
        <v>239</v>
      </c>
      <c r="F6" s="328" t="s">
        <v>1296</v>
      </c>
      <c r="G6" s="329">
        <v>46296</v>
      </c>
      <c r="H6" s="192"/>
    </row>
    <row r="7" spans="1:8" ht="43.5">
      <c r="A7" s="192"/>
      <c r="B7" s="328" t="s">
        <v>1299</v>
      </c>
      <c r="C7" s="328">
        <v>257278</v>
      </c>
      <c r="D7" s="328" t="s">
        <v>1300</v>
      </c>
      <c r="E7" s="328" t="s">
        <v>230</v>
      </c>
      <c r="F7" s="328" t="s">
        <v>1301</v>
      </c>
      <c r="G7" s="329">
        <v>46235</v>
      </c>
      <c r="H7" s="192"/>
    </row>
    <row r="8" spans="1:8" ht="43.5">
      <c r="A8" s="192"/>
      <c r="B8" s="328" t="s">
        <v>1302</v>
      </c>
      <c r="C8" s="328">
        <v>261794</v>
      </c>
      <c r="D8" s="328" t="s">
        <v>1303</v>
      </c>
      <c r="E8" s="328" t="s">
        <v>230</v>
      </c>
      <c r="F8" s="328" t="s">
        <v>1301</v>
      </c>
      <c r="G8" s="329">
        <v>46082</v>
      </c>
      <c r="H8" s="192"/>
    </row>
    <row r="9" spans="1:8" ht="43.5">
      <c r="A9" s="192"/>
      <c r="B9" s="328" t="s">
        <v>1304</v>
      </c>
      <c r="C9" s="328">
        <v>257033</v>
      </c>
      <c r="D9" s="328" t="s">
        <v>1305</v>
      </c>
      <c r="E9" s="328" t="s">
        <v>230</v>
      </c>
      <c r="F9" s="328" t="s">
        <v>538</v>
      </c>
      <c r="G9" s="328" t="s">
        <v>1306</v>
      </c>
      <c r="H9" s="192"/>
    </row>
    <row r="10" spans="1:8" ht="43.5">
      <c r="A10" s="192"/>
      <c r="B10" s="328" t="s">
        <v>1307</v>
      </c>
      <c r="C10" s="328">
        <v>396578</v>
      </c>
      <c r="D10" s="328" t="s">
        <v>1308</v>
      </c>
      <c r="E10" s="328" t="s">
        <v>230</v>
      </c>
      <c r="F10" s="328" t="s">
        <v>538</v>
      </c>
      <c r="G10" s="328" t="s">
        <v>1306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1309</v>
      </c>
      <c r="D5" s="361"/>
      <c r="E5" s="361"/>
      <c r="F5" s="361"/>
      <c r="G5" s="361"/>
      <c r="H5" s="361"/>
      <c r="I5" s="361"/>
      <c r="J5" s="362"/>
      <c r="K5" s="363" t="s">
        <v>1310</v>
      </c>
      <c r="L5" s="364"/>
      <c r="M5" s="364"/>
      <c r="N5" s="364"/>
      <c r="O5" s="365" t="s">
        <v>1311</v>
      </c>
      <c r="P5" s="366"/>
      <c r="Q5" s="367"/>
    </row>
    <row r="6" spans="1:17" s="93" customFormat="1" ht="15.75" customHeight="1">
      <c r="A6" s="87" t="s">
        <v>1312</v>
      </c>
      <c r="B6" s="94" t="s">
        <v>1313</v>
      </c>
      <c r="C6" s="95" t="s">
        <v>1163</v>
      </c>
      <c r="D6" s="96" t="s">
        <v>1164</v>
      </c>
      <c r="E6" s="95" t="s">
        <v>1314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1315</v>
      </c>
      <c r="M6" s="139" t="s">
        <v>30</v>
      </c>
      <c r="N6" s="140" t="s">
        <v>1158</v>
      </c>
      <c r="O6" s="246" t="s">
        <v>1201</v>
      </c>
      <c r="P6" s="157"/>
      <c r="Q6" s="193" t="s">
        <v>1316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2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2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*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W70</v>
      </c>
      <c r="F71" s="99" t="str">
        <f>IF(FN_MC!H69="","*",FN_MC!H69)</f>
        <v>TRO</v>
      </c>
      <c r="G71" s="99" t="str">
        <f>IF(FN_MC!M69="","*",FN_MC!M69)</f>
        <v>TSF-TEX</v>
      </c>
      <c r="H71" s="154">
        <f>IF(FN_MC!K69="","*",FN_MC!K69)</f>
        <v>732</v>
      </c>
      <c r="I71" s="132">
        <f>IF(FN_MC!O69="","*",FN_MC!O69)</f>
        <v>0.375</v>
      </c>
      <c r="J71" s="132">
        <f>IF(FN_MC!P69="","*",FN_MC!P69)</f>
        <v>0.16666666666666666</v>
      </c>
      <c r="K71" s="141" t="str">
        <f>IF(FN_MC!AK69="","*",FN_MC!AK69)</f>
        <v>TRO</v>
      </c>
      <c r="L71" s="141" t="str">
        <f>IF(FN_MC!AM69="","*",FN_MC!AM69)</f>
        <v>TSF-TEX</v>
      </c>
      <c r="M71" s="141">
        <f>IF(FN_MC!AP69="","*",FN_MC!AP69)</f>
        <v>732</v>
      </c>
      <c r="N71" s="141" t="str">
        <f>IF(FN_MC!AM69="","*",FN_MC!AM69)</f>
        <v>TSF-TEX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46028</v>
      </c>
      <c r="B72" s="98" t="str">
        <f>IF(FN_MC!X70="","*",FN_MC!X70)</f>
        <v>*</v>
      </c>
      <c r="C72" s="99" t="str">
        <f>IF(FN_MC!S70="","*",FN_MC!S70)</f>
        <v>FERRONORTE</v>
      </c>
      <c r="D72" s="99" t="str">
        <f>IF(FN_MC!T70="","*",FN_MC!T70)</f>
        <v>TGR-TRO</v>
      </c>
      <c r="E72" s="99" t="str">
        <f>IF(FN_MC!D70="","*",FN_MC!D70)</f>
        <v>A80</v>
      </c>
      <c r="F72" s="99" t="str">
        <f>IF(FN_MC!H70="","*",FN_MC!H70)</f>
        <v>TAG</v>
      </c>
      <c r="G72" s="99" t="str">
        <f>IF(FN_MC!M70="","*",FN_MC!M70)</f>
        <v>TGR-TIQ</v>
      </c>
      <c r="H72" s="154">
        <f>IF(FN_MC!K70="","*",FN_MC!K70)</f>
        <v>502</v>
      </c>
      <c r="I72" s="132">
        <f>IF(FN_MC!O70="","*",FN_MC!O70)</f>
        <v>0.375</v>
      </c>
      <c r="J72" s="132">
        <f>IF(FN_MC!P70="","*",FN_MC!P70)</f>
        <v>4.1666666666666664E-2</v>
      </c>
      <c r="K72" s="141" t="str">
        <f>IF(FN_MC!AK70="","*",FN_MC!AK70)</f>
        <v>TAG</v>
      </c>
      <c r="L72" s="141" t="str">
        <f>IF(FN_MC!AM70="","*",FN_MC!AM70)</f>
        <v>TGR-TIQ</v>
      </c>
      <c r="M72" s="141">
        <f>IF(FN_MC!AP70="","*",FN_MC!AP70)</f>
        <v>502</v>
      </c>
      <c r="N72" s="141" t="str">
        <f>IF(FN_MC!AM70="","*",FN_MC!AM70)</f>
        <v>TGR-TIQ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46028</v>
      </c>
      <c r="B73" s="98" t="str">
        <f>IF(FN_MC!X71="","*",FN_MC!X71)</f>
        <v>*</v>
      </c>
      <c r="C73" s="99" t="str">
        <f>IF(FN_MC!S71="","*",FN_MC!S71)</f>
        <v>FERRONORTE</v>
      </c>
      <c r="D73" s="99" t="str">
        <f>IF(FN_MC!T71="","*",FN_MC!T71)</f>
        <v>TCS-TGR</v>
      </c>
      <c r="E73" s="99" t="str">
        <f>IF(FN_MC!D71="","*",FN_MC!D71)</f>
        <v>ELSON (TF-526)</v>
      </c>
      <c r="F73" s="99" t="str">
        <f>IF(FN_MC!H71="","*",FN_MC!H71)</f>
        <v>TPC440</v>
      </c>
      <c r="G73" s="99" t="str">
        <f>IF(FN_MC!M71="","*",FN_MC!M71)</f>
        <v>TPC-TVL</v>
      </c>
      <c r="H73" s="154">
        <f>IF(FN_MC!K71="","*",FN_MC!K71)</f>
        <v>436.2</v>
      </c>
      <c r="I73" s="132">
        <f>IF(FN_MC!O71="","*",FN_MC!O71)</f>
        <v>0.375</v>
      </c>
      <c r="J73" s="132">
        <f>IF(FN_MC!P71="","*",FN_MC!P71)</f>
        <v>0.125</v>
      </c>
      <c r="K73" s="141" t="str">
        <f>IF(FN_MC!AK71="","*",FN_MC!AK71)</f>
        <v>TPC440</v>
      </c>
      <c r="L73" s="141" t="str">
        <f>IF(FN_MC!AM71="","*",FN_MC!AM71)</f>
        <v>TPC-TVL</v>
      </c>
      <c r="M73" s="141">
        <f>IF(FN_MC!AP71="","*",FN_MC!AP71)</f>
        <v>436.2</v>
      </c>
      <c r="N73" s="141" t="str">
        <f>IF(FN_MC!AM71="","*",FN_MC!AM71)</f>
        <v>TPC-TVL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46028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E46</v>
      </c>
      <c r="F74" s="99" t="str">
        <f>IF(FN_MC!H72="","*",FN_MC!H72)</f>
        <v>TRC</v>
      </c>
      <c r="G74" s="99" t="str">
        <f>IF(FN_MC!M72="","*",FN_MC!M72)</f>
        <v>TVI-TJA</v>
      </c>
      <c r="H74" s="154">
        <f>IF(FN_MC!K72="","*",FN_MC!K72)</f>
        <v>249.26599999999999</v>
      </c>
      <c r="I74" s="132">
        <f>IF(FN_MC!O72="","*",FN_MC!O72)</f>
        <v>0.39583333333333331</v>
      </c>
      <c r="J74" s="132">
        <f>IF(FN_MC!P72="","*",FN_MC!P72)</f>
        <v>0.16666666666666666</v>
      </c>
      <c r="K74" s="141" t="str">
        <f>IF(FN_MC!AK72="","*",FN_MC!AK72)</f>
        <v>TRC</v>
      </c>
      <c r="L74" s="141" t="str">
        <f>IF(FN_MC!AM72="","*",FN_MC!AM72)</f>
        <v>TVI-TJA</v>
      </c>
      <c r="M74" s="141">
        <f>IF(FN_MC!AP72="","*",FN_MC!AP72)</f>
        <v>249.26599999999999</v>
      </c>
      <c r="N74" s="141" t="str">
        <f>IF(FN_MC!AM72="","*",FN_MC!AM72)</f>
        <v>TVI-TJA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46028</v>
      </c>
      <c r="B76" s="98" t="str">
        <f>IF(FN_MC!X74="","*",FN_MC!X74)</f>
        <v>*</v>
      </c>
      <c r="C76" s="99" t="str">
        <f>IF(FN_MC!S74="","*",FN_MC!S74)</f>
        <v>FERRONORTE</v>
      </c>
      <c r="D76" s="99" t="str">
        <f>IF(FN_MC!T74="","*",FN_MC!T74)</f>
        <v>TCS-TGR</v>
      </c>
      <c r="E76" s="99" t="str">
        <f>IF(FN_MC!D74="","*",FN_MC!D74)</f>
        <v>TP-492</v>
      </c>
      <c r="F76" s="99" t="str">
        <f>IF(FN_MC!H74="","*",FN_MC!H74)</f>
        <v>TLA350</v>
      </c>
      <c r="G76" s="99" t="str">
        <f>IF(FN_MC!M74="","*",FN_MC!M74)</f>
        <v>TLA-TSE</v>
      </c>
      <c r="H76" s="154">
        <f>IF(FN_MC!K74="","*",FN_MC!K74)</f>
        <v>343.33499999999998</v>
      </c>
      <c r="I76" s="132">
        <f>IF(FN_MC!O74="","*",FN_MC!O74)</f>
        <v>0.375</v>
      </c>
      <c r="J76" s="132">
        <f>IF(FN_MC!P74="","*",FN_MC!P74)</f>
        <v>0.25</v>
      </c>
      <c r="K76" s="141" t="str">
        <f>IF(FN_MC!AK74="","*",FN_MC!AK74)</f>
        <v>TLA350</v>
      </c>
      <c r="L76" s="141" t="str">
        <f>IF(FN_MC!AM74="","*",FN_MC!AM74)</f>
        <v>TLA-TSE</v>
      </c>
      <c r="M76" s="141">
        <f>IF(FN_MC!AP74="","*",FN_MC!AP74)</f>
        <v>343.33499999999998</v>
      </c>
      <c r="N76" s="141" t="str">
        <f>IF(FN_MC!AM74="","*",FN_MC!AM74)</f>
        <v>TLA-TSE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*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*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*</v>
      </c>
      <c r="C81" s="99" t="str">
        <f>IF(FN_MC!S79="","*",FN_MC!S79)</f>
        <v>MALHA CENTRAL</v>
      </c>
      <c r="D81" s="99" t="str">
        <f>IF(FN_MC!T79="","*",FN_MC!T79)</f>
        <v>RAMAL</v>
      </c>
      <c r="E81" s="99" t="str">
        <f>IF(FN_MC!D79="","*",FN_MC!D79)</f>
        <v>V42</v>
      </c>
      <c r="F81" s="99" t="str">
        <f>IF(FN_MC!H79="","*",FN_MC!H79)</f>
        <v>ZGT1</v>
      </c>
      <c r="G81" s="99" t="str">
        <f>IF(FN_MC!M79="","*",FN_MC!M79)</f>
        <v>ZRI</v>
      </c>
      <c r="H81" s="154">
        <f>IF(FN_MC!K79="","*",FN_MC!K79)</f>
        <v>286.39999999999998</v>
      </c>
      <c r="I81" s="132">
        <f>IF(FN_MC!O79="","*",FN_MC!O79)</f>
        <v>0.29166666666666669</v>
      </c>
      <c r="J81" s="132">
        <f>IF(FN_MC!P79="","*",FN_MC!P79)</f>
        <v>8.3333333333333329E-2</v>
      </c>
      <c r="K81" s="141" t="str">
        <f>IF(FN_MC!AK79="","*",FN_MC!AK79)</f>
        <v>ZGT1</v>
      </c>
      <c r="L81" s="141" t="str">
        <f>IF(FN_MC!AM79="","*",FN_MC!AM79)</f>
        <v>ZRI</v>
      </c>
      <c r="M81" s="141">
        <f>IF(FN_MC!AP79="","*",FN_MC!AP79)</f>
        <v>286.39999999999998</v>
      </c>
      <c r="N81" s="141" t="str">
        <f>IF(FN_MC!AM79="","*",FN_MC!AM79)</f>
        <v>ZRI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E40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1317</v>
      </c>
      <c r="W1" s="373"/>
      <c r="X1" s="373"/>
      <c r="Y1" s="104"/>
    </row>
    <row r="2" spans="1:25" s="100" customFormat="1" ht="11.25" customHeight="1">
      <c r="A2" s="105" t="s">
        <v>1318</v>
      </c>
      <c r="B2" s="105" t="s">
        <v>1313</v>
      </c>
      <c r="C2" s="105" t="s">
        <v>7</v>
      </c>
      <c r="D2" s="106" t="s">
        <v>1163</v>
      </c>
      <c r="E2" s="106" t="s">
        <v>1164</v>
      </c>
      <c r="F2" s="106" t="s">
        <v>1312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1319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W70</v>
      </c>
      <c r="H67" s="110" t="str">
        <f>IF(FN_MC!F69="","*",FN_MC!F69)</f>
        <v>PDM - PEDRA - DESCARGA</v>
      </c>
      <c r="I67" s="110" t="str">
        <f>IF(FN_MC!H69="","*",FN_MC!H69)</f>
        <v>TRO</v>
      </c>
      <c r="J67" s="110" t="str">
        <f>IF(FN_MC!I69="","*",FN_MC!I69)</f>
        <v>TGR2</v>
      </c>
      <c r="K67" s="110" t="str">
        <f>IF(FN_MC!M69="","*",FN_MC!M69)</f>
        <v>TSF-TEX</v>
      </c>
      <c r="L67" s="110" t="str">
        <f>IF(FN_MC!N69="","*",FN_MC!N69)</f>
        <v>TSF732</v>
      </c>
      <c r="M67" s="111">
        <f>IF(FN_MC!J69="","*",FN_MC!J69)</f>
        <v>98</v>
      </c>
      <c r="N67" s="296">
        <f>IF(FN_MC!K69="","*",FN_MC!K69)</f>
        <v>732</v>
      </c>
      <c r="O67" s="296">
        <f>IF(FN_MC!L69="","*",FN_MC!L69)</f>
        <v>735</v>
      </c>
      <c r="P67" s="111"/>
      <c r="Q67" s="128">
        <f>IF(FN_MC!O69="","*",FN_MC!O69)</f>
        <v>0.375</v>
      </c>
      <c r="R67" s="128">
        <f>IF(FN_MC!P69="","*",FN_MC!P69)</f>
        <v>0.16666666666666666</v>
      </c>
      <c r="S67" s="110" t="str">
        <f>IF(FN_MC!Q69="","*",CONCATENATE(FN_MC!Q69," ",FN_MC!R69))</f>
        <v>30 VAGÕES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30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FERRONORTE</v>
      </c>
      <c r="E68" s="110" t="str">
        <f>IF(FN_MC!T70="","*",FN_MC!T70)</f>
        <v>TGR-TRO</v>
      </c>
      <c r="F68" s="110">
        <f>IF(FN_MC!B70="","*",FN_MC!B70)</f>
        <v>46028</v>
      </c>
      <c r="G68" s="110" t="str">
        <f>IF(FN_MC!D70="","*",FN_MC!D70)</f>
        <v>A80</v>
      </c>
      <c r="H68" s="110" t="str">
        <f>IF(FN_MC!F70="","*",FN_MC!F70)</f>
        <v>DETECÇÃO - RONDA 7 DIAS</v>
      </c>
      <c r="I68" s="110" t="str">
        <f>IF(FN_MC!H70="","*",FN_MC!H70)</f>
        <v>TAG</v>
      </c>
      <c r="J68" s="110" t="str">
        <f>IF(FN_MC!I70="","*",FN_MC!I70)</f>
        <v>TIQ</v>
      </c>
      <c r="K68" s="110" t="str">
        <f>IF(FN_MC!M70="","*",FN_MC!M70)</f>
        <v>TGR-TIQ</v>
      </c>
      <c r="L68" s="110" t="str">
        <f>IF(FN_MC!N70="","*",FN_MC!N70)</f>
        <v>TGRTIQ</v>
      </c>
      <c r="M68" s="111">
        <f>IF(FN_MC!J70="","*",FN_MC!J70)</f>
        <v>98</v>
      </c>
      <c r="N68" s="296">
        <f>IF(FN_MC!K70="","*",FN_MC!K70)</f>
        <v>502</v>
      </c>
      <c r="O68" s="296">
        <f>IF(FN_MC!L70="","*",FN_MC!L70)</f>
        <v>616</v>
      </c>
      <c r="P68" s="111"/>
      <c r="Q68" s="128">
        <f>IF(FN_MC!O70="","*",FN_MC!O70)</f>
        <v>0.375</v>
      </c>
      <c r="R68" s="128">
        <f>IF(FN_MC!P70="","*",FN_MC!P70)</f>
        <v>4.1666666666666664E-2</v>
      </c>
      <c r="S68" s="110" t="str">
        <f>IF(FN_MC!Q70="","*",CONCATENATE(FN_MC!Q70," ",FN_MC!R70))</f>
        <v>600 KM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FERRONORTE</v>
      </c>
      <c r="E69" s="110" t="str">
        <f>IF(FN_MC!T71="","*",FN_MC!T71)</f>
        <v>TCS-TGR</v>
      </c>
      <c r="F69" s="110">
        <f>IF(FN_MC!B71="","*",FN_MC!B71)</f>
        <v>46028</v>
      </c>
      <c r="G69" s="110" t="str">
        <f>IF(FN_MC!D71="","*",FN_MC!D71)</f>
        <v>ELSON (TF-526)</v>
      </c>
      <c r="H69" s="110" t="str">
        <f>IF(FN_MC!F71="","*",FN_MC!F71)</f>
        <v>PDM - SOLDA</v>
      </c>
      <c r="I69" s="110" t="str">
        <f>IF(FN_MC!H71="","*",FN_MC!H71)</f>
        <v>TPC440</v>
      </c>
      <c r="J69" s="110" t="str">
        <f>IF(FN_MC!I71="","*",FN_MC!I71)</f>
        <v>-</v>
      </c>
      <c r="K69" s="110" t="str">
        <f>IF(FN_MC!M71="","*",FN_MC!M71)</f>
        <v>TPC-TVL</v>
      </c>
      <c r="L69" s="110" t="str">
        <f>IF(FN_MC!N71="","*",FN_MC!N71)</f>
        <v>TPC440</v>
      </c>
      <c r="M69" s="111">
        <f>IF(FN_MC!J71="","*",FN_MC!J71)</f>
        <v>74</v>
      </c>
      <c r="N69" s="296">
        <f>IF(FN_MC!K71="","*",FN_MC!K71)</f>
        <v>436.2</v>
      </c>
      <c r="O69" s="296" t="str">
        <f>IF(FN_MC!L71="","*",FN_MC!L71)</f>
        <v>-</v>
      </c>
      <c r="P69" s="111"/>
      <c r="Q69" s="128">
        <f>IF(FN_MC!O71="","*",FN_MC!O71)</f>
        <v>0.375</v>
      </c>
      <c r="R69" s="128">
        <f>IF(FN_MC!P71="","*",FN_MC!P71)</f>
        <v>0.125</v>
      </c>
      <c r="S69" s="110" t="str">
        <f>IF(FN_MC!Q71="","*",CONCATENATE(FN_MC!Q71," ",FN_MC!R71))</f>
        <v>2 Nº DE SOLDA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46028</v>
      </c>
      <c r="G70" s="110" t="str">
        <f>IF(FN_MC!D72="","*",FN_MC!D72)</f>
        <v>E46</v>
      </c>
      <c r="H70" s="110" t="str">
        <f>IF(FN_MC!F72="","*",FN_MC!F72)</f>
        <v>TRILHEIRO - DESCARGA</v>
      </c>
      <c r="I70" s="110" t="str">
        <f>IF(FN_MC!H72="","*",FN_MC!H72)</f>
        <v>TRC</v>
      </c>
      <c r="J70" s="110" t="str">
        <f>IF(FN_MC!I72="","*",FN_MC!I72)</f>
        <v>TRC</v>
      </c>
      <c r="K70" s="110" t="str">
        <f>IF(FN_MC!M72="","*",FN_MC!M72)</f>
        <v>TVI-TJA</v>
      </c>
      <c r="L70" s="110" t="str">
        <f>IF(FN_MC!N72="","*",FN_MC!N72)</f>
        <v>TVITJA</v>
      </c>
      <c r="M70" s="111">
        <f>IF(FN_MC!J72="","*",FN_MC!J72)</f>
        <v>98</v>
      </c>
      <c r="N70" s="296">
        <f>IF(FN_MC!K72="","*",FN_MC!K72)</f>
        <v>249.26599999999999</v>
      </c>
      <c r="O70" s="296">
        <f>IF(FN_MC!L72="","*",FN_MC!L72)</f>
        <v>246.00700000000001</v>
      </c>
      <c r="P70" s="111"/>
      <c r="Q70" s="128">
        <f>IF(FN_MC!O72="","*",FN_MC!O72)</f>
        <v>0.39583333333333331</v>
      </c>
      <c r="R70" s="128">
        <f>IF(FN_MC!P72="","*",FN_MC!P72)</f>
        <v>0.16666666666666666</v>
      </c>
      <c r="S70" s="110" t="str">
        <f>IF(FN_MC!Q72="","*",CONCATENATE(FN_MC!Q72," ",FN_MC!R72))</f>
        <v>6240 M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FERRONORTE</v>
      </c>
      <c r="E72" s="110" t="str">
        <f>IF(FN_MC!T74="","*",FN_MC!T74)</f>
        <v>TCS-TGR</v>
      </c>
      <c r="F72" s="110">
        <f>IF(FN_MC!B74="","*",FN_MC!B74)</f>
        <v>46028</v>
      </c>
      <c r="G72" s="110" t="str">
        <f>IF(FN_MC!D74="","*",FN_MC!D74)</f>
        <v>TP-492</v>
      </c>
      <c r="H72" s="110" t="str">
        <f>IF(FN_MC!F74="","*",FN_MC!F74)</f>
        <v>PDM - DORMENTE - PONTE</v>
      </c>
      <c r="I72" s="110" t="str">
        <f>IF(FN_MC!H74="","*",FN_MC!H74)</f>
        <v>TLA350</v>
      </c>
      <c r="J72" s="110" t="str">
        <f>IF(FN_MC!I74="","*",FN_MC!I74)</f>
        <v>-</v>
      </c>
      <c r="K72" s="110" t="str">
        <f>IF(FN_MC!M74="","*",FN_MC!M74)</f>
        <v>TLA-TSE</v>
      </c>
      <c r="L72" s="110" t="str">
        <f>IF(FN_MC!N74="","*",FN_MC!N74)</f>
        <v>TLA350</v>
      </c>
      <c r="M72" s="111">
        <f>IF(FN_MC!J74="","*",FN_MC!J74)</f>
        <v>74</v>
      </c>
      <c r="N72" s="296">
        <f>IF(FN_MC!K74="","*",FN_MC!K74)</f>
        <v>343.33499999999998</v>
      </c>
      <c r="O72" s="296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0.25</v>
      </c>
      <c r="S72" s="110" t="str">
        <f>IF(FN_MC!Q74="","*",CONCATENATE(FN_MC!Q74," ",FN_MC!R74))</f>
        <v>20 M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*</v>
      </c>
      <c r="L73" s="110" t="str">
        <f>IF(FN_MC!N75="","*",FN_MC!N75)</f>
        <v>*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*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*</v>
      </c>
      <c r="L75" s="110" t="str">
        <f>IF(FN_MC!N77="","*",FN_MC!N77)</f>
        <v>*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*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MALHA CENTRAL</v>
      </c>
      <c r="E77" s="110" t="str">
        <f>IF(FN_MC!T79="","*",FN_MC!T79)</f>
        <v>RAMAL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ZGT1</v>
      </c>
      <c r="J77" s="110" t="str">
        <f>IF(FN_MC!I79="","*",FN_MC!I79)</f>
        <v>ZGT1</v>
      </c>
      <c r="K77" s="110" t="str">
        <f>IF(FN_MC!M79="","*",FN_MC!M79)</f>
        <v>ZRI</v>
      </c>
      <c r="L77" s="110" t="str">
        <f>IF(FN_MC!N79="","*",FN_MC!N79)</f>
        <v>ZRI1</v>
      </c>
      <c r="M77" s="111">
        <f>IF(FN_MC!J79="","*",FN_MC!J79)</f>
        <v>72</v>
      </c>
      <c r="N77" s="296">
        <f>IF(FN_MC!K79="","*",FN_MC!K79)</f>
        <v>286.39999999999998</v>
      </c>
      <c r="O77" s="296">
        <f>IF(FN_MC!L79="","*",FN_MC!L79)</f>
        <v>287.39999999999998</v>
      </c>
      <c r="P77" s="111"/>
      <c r="Q77" s="128">
        <f>IF(FN_MC!O79="","*",FN_MC!O79)</f>
        <v>0.29166666666666669</v>
      </c>
      <c r="R77" s="128">
        <f>IF(FN_MC!P79="","*",FN_MC!P79)</f>
        <v>8.3333333333333329E-2</v>
      </c>
      <c r="S77" s="110" t="str">
        <f>IF(FN_MC!Q79="","*",CONCATENATE(FN_MC!Q79," ",FN_MC!R79))</f>
        <v>400 M</v>
      </c>
      <c r="T77" s="110" t="str">
        <f>IF(FN_MC!V79="","*",FN_MC!V79)</f>
        <v>*</v>
      </c>
      <c r="U77" s="110" t="str">
        <f>IF(FN_MC!W79="","*",FN_MC!W79)</f>
        <v>*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1320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58" sqref="B58:K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1321</v>
      </c>
      <c r="C2" s="95" t="s">
        <v>1148</v>
      </c>
      <c r="D2" s="95" t="s">
        <v>1150</v>
      </c>
      <c r="E2" s="95" t="s">
        <v>1322</v>
      </c>
      <c r="F2" s="95" t="s">
        <v>1323</v>
      </c>
      <c r="G2" s="95" t="s">
        <v>1324</v>
      </c>
      <c r="H2" s="95" t="s">
        <v>1325</v>
      </c>
      <c r="I2" s="95" t="s">
        <v>1326</v>
      </c>
      <c r="J2" s="95" t="s">
        <v>1327</v>
      </c>
      <c r="K2" s="131" t="s">
        <v>1328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W70</v>
      </c>
      <c r="E67" s="121" t="str">
        <f>IF(FN_MC!H69="","*",FN_MC!H69)</f>
        <v>TRO</v>
      </c>
      <c r="F67" s="137" t="str">
        <f>IF(FN_MC!M69="","*",FN_MC!M69)</f>
        <v>TSF-TEX</v>
      </c>
      <c r="G67" s="121" t="str">
        <f>IF(FN_MC!I69="","*",FN_MC!I69)</f>
        <v>TGR2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46028</v>
      </c>
      <c r="D68" s="121" t="str">
        <f>IF(FN_MC!D70="","*",FN_MC!D70)</f>
        <v>A80</v>
      </c>
      <c r="E68" s="121" t="str">
        <f>IF(FN_MC!H70="","*",FN_MC!H70)</f>
        <v>TAG</v>
      </c>
      <c r="F68" s="137" t="str">
        <f>IF(FN_MC!M70="","*",FN_MC!M70)</f>
        <v>TGR-TIQ</v>
      </c>
      <c r="G68" s="121" t="str">
        <f>IF(FN_MC!I70="","*",FN_MC!I70)</f>
        <v>TIQ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46028</v>
      </c>
      <c r="D69" s="121" t="str">
        <f>IF(FN_MC!D71="","*",FN_MC!D71)</f>
        <v>ELSON (TF-526)</v>
      </c>
      <c r="E69" s="121" t="str">
        <f>IF(FN_MC!H71="","*",FN_MC!H71)</f>
        <v>TPC440</v>
      </c>
      <c r="F69" s="137" t="str">
        <f>IF(FN_MC!M71="","*",FN_MC!M71)</f>
        <v>TPC-TVL</v>
      </c>
      <c r="G69" s="121" t="str">
        <f>IF(FN_MC!I71="","*",FN_MC!I71)</f>
        <v>-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46028</v>
      </c>
      <c r="D70" s="121" t="str">
        <f>IF(FN_MC!D72="","*",FN_MC!D72)</f>
        <v>E46</v>
      </c>
      <c r="E70" s="121" t="str">
        <f>IF(FN_MC!H72="","*",FN_MC!H72)</f>
        <v>TRC</v>
      </c>
      <c r="F70" s="137" t="str">
        <f>IF(FN_MC!M72="","*",FN_MC!M72)</f>
        <v>TVI-TJA</v>
      </c>
      <c r="G70" s="121" t="str">
        <f>IF(FN_MC!I72="","*",FN_MC!I72)</f>
        <v>TRC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46028</v>
      </c>
      <c r="D72" s="121" t="str">
        <f>IF(FN_MC!D74="","*",FN_MC!D74)</f>
        <v>TP-492</v>
      </c>
      <c r="E72" s="121" t="str">
        <f>IF(FN_MC!H74="","*",FN_MC!H74)</f>
        <v>TLA350</v>
      </c>
      <c r="F72" s="137" t="str">
        <f>IF(FN_MC!M74="","*",FN_MC!M74)</f>
        <v>TLA-TSE</v>
      </c>
      <c r="G72" s="121" t="str">
        <f>IF(FN_MC!I74="","*",FN_MC!I74)</f>
        <v>-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*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*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ZGT1</v>
      </c>
      <c r="F77" s="137" t="str">
        <f>IF(FN_MC!M79="","*",FN_MC!M79)</f>
        <v>ZRI</v>
      </c>
      <c r="G77" s="121" t="str">
        <f>IF(FN_MC!I79="","*",FN_MC!I79)</f>
        <v>ZGT1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2026-01-05T15:07:26Z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