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518" documentId="120_S{118792C3-22EF-5104-A093-F22BFE3913F3}" xr6:coauthVersionLast="47" xr6:coauthVersionMax="47" xr10:uidLastSave="{3F2E23C4-134A-4C44-B976-E58C21B196C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BB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BB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BB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BB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BB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BB43" i="1"/>
  <c r="BE43" i="1" a="1"/>
  <c r="BE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/>
  <c r="E42" i="15" s="1"/>
  <c r="U45" i="1" a="1"/>
  <c r="U45" i="1" s="1"/>
  <c r="AI45" i="1"/>
  <c r="AJ45" i="1"/>
  <c r="AK45" i="1"/>
  <c r="K45" i="10" s="1"/>
  <c r="AL45" i="1"/>
  <c r="AO45" i="1"/>
  <c r="BE45" i="1" s="1" a="1"/>
  <c r="BE45" i="1" s="1"/>
  <c r="AP45" i="1"/>
  <c r="M45" i="10" s="1"/>
  <c r="AQ45" i="1"/>
  <c r="BB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BB48" i="1"/>
  <c r="BE48" i="1" a="1"/>
  <c r="BE48" i="1" s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AP51" i="1"/>
  <c r="M51" i="10" s="1"/>
  <c r="AQ51" i="1"/>
  <c r="BB51" i="1"/>
  <c r="BE51" i="1" a="1"/>
  <c r="BE51" i="1" s="1"/>
  <c r="BR51" i="1"/>
  <c r="BS51" i="1"/>
  <c r="BT51" i="1"/>
  <c r="A52" i="1"/>
  <c r="C52" i="1"/>
  <c r="G52" i="1"/>
  <c r="M52" i="1" a="1"/>
  <c r="M52" i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AP53" i="1"/>
  <c r="M53" i="10" s="1"/>
  <c r="AQ53" i="1"/>
  <c r="BB53" i="1"/>
  <c r="BE53" i="1" a="1"/>
  <c r="BE53" i="1" s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AP56" i="1"/>
  <c r="M56" i="10" s="1"/>
  <c r="AQ56" i="1"/>
  <c r="BB56" i="1"/>
  <c r="BE56" i="1" a="1"/>
  <c r="BE56" i="1" s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 s="1"/>
  <c r="AI58" i="1"/>
  <c r="AJ58" i="1"/>
  <c r="AK58" i="1"/>
  <c r="K58" i="10" s="1"/>
  <c r="AL58" i="1"/>
  <c r="AO58" i="1"/>
  <c r="AP58" i="1"/>
  <c r="M58" i="10" s="1"/>
  <c r="AQ58" i="1"/>
  <c r="BB58" i="1"/>
  <c r="BE58" i="1" a="1"/>
  <c r="BE58" i="1" s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BB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 s="1"/>
  <c r="AI61" i="1"/>
  <c r="AJ61" i="1"/>
  <c r="AK61" i="1"/>
  <c r="K61" i="10" s="1"/>
  <c r="AL61" i="1"/>
  <c r="AM61" i="1"/>
  <c r="AN61" i="1"/>
  <c r="AO61" i="1"/>
  <c r="AP61" i="1"/>
  <c r="M61" i="10" s="1"/>
  <c r="AQ61" i="1"/>
  <c r="BB61" i="1"/>
  <c r="BE61" i="1" a="1"/>
  <c r="BE61" i="1" s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 s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BB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N67" i="1"/>
  <c r="AO67" i="1"/>
  <c r="AP67" i="1"/>
  <c r="M67" i="10" s="1"/>
  <c r="AQ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AP132" i="1"/>
  <c r="M132" i="10" s="1"/>
  <c r="AQ132" i="1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AP139" i="1"/>
  <c r="M139" i="10" s="1"/>
  <c r="AQ139" i="1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M174" i="1" a="1"/>
  <c r="M174" i="1" s="1"/>
  <c r="K171" i="15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M220" i="1" a="1"/>
  <c r="M220" i="1" s="1"/>
  <c r="K217" i="15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67" i="1" l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AM139" i="1"/>
  <c r="N139" i="10" s="1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2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AN142" i="1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<sst xmlns="http://schemas.openxmlformats.org/spreadsheetml/2006/main" count="4844" uniqueCount="1303">
  <si>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</si>
  <si>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</si>
  <si>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</si>
  <si>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</si>
  <si>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</si>
  <si>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</si>
  <si>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</si>
  <si>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</si>
  <si>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</si>
  <si>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</si>
  <si>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</si>
  <si>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</si>
  <si>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</si>
  <si>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</si>
  <si>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</si>
  <si>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</si>
  <si>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</si>
  <si>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</si>
  <si>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</si>
  <si>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</si>
  <si>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</si>
  <si>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</si>
  <si>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</si>
  <si>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</si>
  <si>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</si>
  <si>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</si>
  <si>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</si>
  <si>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</si>
  <si>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</si>
  <si>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</si>
  <si>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</si>
  <si>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</si>
  <si>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</si>
  <si>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</si>
  <si>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</si>
  <si>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</si>
  <si>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</si>
  <si>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</si>
  <si>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</si>
  <si>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</si>
  <si>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</si>
  <si>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</si>
  <si>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</si>
  <si>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</si>
  <si>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</si>
  <si>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</si>
  <si>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</si>
  <si>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</si>
  <si>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</si>
  <si>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</si>
  <si>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</si>
  <si>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</si>
  <si>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</si>
  <si>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</si>
  <si>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</si>
  <si>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</si>
  <si>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</si>
  <si>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</si>
  <si>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</si>
  <si>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</si>
  <si>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</si>
  <si>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</si>
  <si>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</si>
  <si>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</si>
  <si>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</si>
  <si>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</si>
  <si>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</si>
  <si>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</si>
  <si>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</si>
  <si>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</si>
  <si>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</si>
  <si>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</si>
  <si>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</si>
  <si>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</si>
  <si>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</si>
  <si>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</si>
  <si>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</si>
  <si>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</si>
  <si>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</si>
  <si>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</si>
  <si>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</si>
  <si>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</si>
  <si>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</si>
  <si>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</si>
  <si>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</si>
  <si>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</si>
  <si>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</si>
  <si>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</si>
  <si>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</si>
  <si>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</si>
  <si>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</si>
  <si>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</si>
  <si>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</si>
  <si>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</si>
  <si>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</si>
  <si>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</si>
  <si>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</si>
  <si>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</si>
  <si>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</si>
  <si>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</si>
  <si>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</si>
  <si>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</si>
  <si>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</si>
  <si>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</si>
  <si>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</si>
  <si>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</si>
  <si>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</si>
  <si>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</si>
  <si>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</si>
  <si>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</si>
  <si>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</si>
  <si>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</si>
  <si>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</si>
  <si>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</si>
  <si>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</si>
  <si>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</si>
  <si>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</si>
  <si>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</si>
  <si>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</si>
  <si>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</si>
  <si>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</si>
  <si>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</si>
  <si>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</si>
  <si>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</si>
  <si>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</si>
  <si>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</si>
  <si>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</si>
  <si>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</si>
  <si>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</si>
  <si>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</si>
  <si>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</si>
  <si>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</si>
  <si>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</si>
  <si>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</si>
  <si>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</si>
  <si>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</si>
  <si>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</si>
  <si>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</si>
  <si>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</si>
  <si>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</si>
  <si>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</si>
  <si>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</si>
  <si>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</si>
  <si>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</si>
  <si>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</si>
  <si>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</si>
  <si>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</si>
  <si>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</si>
  <si>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</si>
  <si>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</si>
  <si>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</si>
  <si>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</si>
  <si>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</si>
  <si>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</si>
  <si>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</si>
  <si>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</si>
  <si>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</si>
  <si>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</si>
  <si>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</si>
  <si>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</si>
  <si>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</si>
  <si>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</si>
  <si>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</si>
  <si>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</si>
  <si>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</si>
  <si>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</si>
  <si>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</si>
  <si>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</si>
  <si>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</si>
  <si>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</si>
  <si>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</si>
  <si>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</si>
  <si>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</si>
  <si>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</si>
  <si>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</si>
  <si>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</si>
  <si>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</si>
  <si>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</si>
  <si>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</si>
  <si>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</si>
  <si>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</si>
  <si>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</si>
  <si>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</si>
  <si>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</si>
  <si>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</si>
  <si>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</si>
  <si>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</si>
  <si>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</si>
  <si>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</si>
  <si>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</si>
  <si>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</si>
  <si>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</si>
  <si>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</si>
  <si>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</si>
  <si>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</si>
  <si>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</si>
  <si>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</si>
  <si>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</si>
  <si>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</si>
  <si>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</si>
  <si>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</si>
  <si>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</si>
  <si>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</si>
  <si>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</si>
  <si>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</si>
  <si>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</si>
  <si>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</si>
  <si>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</si>
  <si>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</si>
  <si>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</si>
  <si>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</si>
  <si>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</si>
  <si>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</si>
  <si>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</si>
  <si>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</si>
  <si>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</si>
  <si>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</si>
  <si>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</si>
  <si>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</si>
  <si>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</si>
  <si>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</si>
  <si>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</si>
  <si>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</si>
  <si>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</si>
  <si>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</si>
  <si>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</si>
  <si>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</si>
  <si>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</si>
  <si>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</si>
  <si>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</si>
  <si>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</si>
  <si>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</si>
  <si>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</si>
  <si>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</si>
  <si>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</si>
  <si>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</si>
  <si>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</si>
  <si>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</si>
  <si>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</si>
  <si>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</si>
  <si>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</si>
  <si>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</si>
  <si>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</si>
  <si>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</si>
  <si>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</si>
  <si>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</si>
  <si>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</si>
  <si>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</si>
  <si>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</si>
  <si>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</si>
  <si>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</si>
  <si>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</si>
  <si>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</si>
  <si>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</si>
  <si>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</si>
  <si>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</si>
  <si>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</si>
  <si>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</si>
  <si>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</si>
  <si>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</si>
  <si>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</si>
  <si>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</si>
  <si>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</si>
  <si>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</si>
  <si>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</si>
  <si>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</si>
  <si>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</si>
  <si>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</si>
  <si>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</si>
  <si>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</si>
  <si>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</si>
  <si>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</si>
  <si>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</si>
  <si>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</si>
  <si>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</si>
  <si>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</si>
  <si>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</si>
  <si>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</si>
  <si>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</si>
  <si>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</si>
  <si>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</si>
  <si>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</si>
  <si>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</si>
  <si>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</si>
  <si>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</si>
  <si>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</si>
  <si>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</si>
  <si>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</si>
  <si>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</si>
  <si>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</si>
  <si>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</si>
  <si>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</si>
  <si>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</si>
  <si>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</si>
  <si>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</si>
  <si>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</si>
  <si>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</si>
  <si>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</si>
  <si>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</si>
  <si>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</si>
  <si>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</si>
  <si>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</si>
  <si>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</si>
  <si>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</si>
  <si>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</si>
  <si>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</si>
  <si>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</si>
  <si>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</si>
  <si>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</si>
  <si>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</si>
  <si>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</si>
  <si>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</si>
  <si>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</si>
  <si>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</si>
  <si>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</si>
  <si>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</si>
  <si>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</si>
  <si>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</si>
  <si>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</si>
  <si>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</si>
  <si>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</si>
  <si>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</si>
  <si>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</si>
  <si>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</si>
  <si>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</si>
  <si>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</si>
  <si>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</si>
  <si>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</si>
  <si>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</si>
  <si>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</si>
  <si>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</si>
  <si>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</si>
  <si>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</si>
  <si>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</si>
  <si>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</si>
  <si>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</si>
  <si>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</si>
  <si>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</si>
  <si>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</si>
  <si>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</si>
  <si>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</si>
  <si>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</si>
  <si>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</si>
  <si>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</si>
  <si>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</si>
  <si>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</si>
  <si>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</si>
  <si>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</si>
  <si>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</si>
  <si>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</si>
  <si>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</si>
  <si>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</si>
  <si>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</si>
  <si>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</si>
  <si>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</si>
  <si>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</si>
  <si>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</si>
  <si>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</si>
  <si>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</si>
  <si>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</si>
  <si>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</si>
  <si>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</si>
  <si>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</si>
  <si>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</si>
  <si>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</si>
  <si>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</si>
  <si>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</si>
  <si>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</si>
  <si>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</si>
  <si>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</si>
  <si>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</si>
  <si>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</si>
  <si>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</si>
  <si>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</si>
  <si>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</si>
  <si>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</si>
  <si>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</si>
  <si>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</si>
  <si>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</si>
  <si>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</si>
  <si>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</si>
  <si>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</si>
  <si>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</si>
  <si>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</si>
  <si>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</si>
  <si>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</si>
  <si>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</si>
  <si>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</si>
  <si>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</si>
  <si>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</si>
  <si>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</si>
  <si>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</si>
  <si>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</si>
  <si>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</si>
  <si>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</si>
  <si>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</si>
  <si>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</si>
  <si>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</si>
  <si>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</si>
  <si>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</si>
  <si>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</si>
  <si>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</si>
  <si>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</si>
  <si>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</si>
  <si>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</si>
  <si>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</si>
  <si>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</si>
  <si>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</si>
  <si>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</si>
  <si>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</si>
  <si>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</si>
  <si>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</si>
  <si>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</si>
  <si>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</si>
  <si>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</si>
  <si>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</si>
  <si>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</si>
  <si>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</si>
  <si>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</si>
  <si>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</si>
  <si>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</si>
  <si>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</si>
  <si>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</si>
  <si>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</si>
  <si>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</si>
  <si>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</si>
  <si>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</si>
  <si>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</si>
  <si>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</si>
  <si>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</si>
  <si>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</si>
  <si>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</si>
  <si>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</si>
  <si>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</si>
  <si>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</si>
  <si>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</si>
  <si>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</si>
  <si>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</si>
  <si>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</si>
  <si>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</si>
  <si>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</si>
  <si>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</si>
  <si>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</si>
  <si>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</si>
  <si>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</si>
  <si>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</si>
  <si>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</si>
  <si>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</si>
  <si>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</si>
  <si>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</si>
  <si>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</si>
  <si>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</si>
  <si>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</si>
  <si>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</si>
  <si>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</si>
  <si>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</si>
  <si>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</si>
  <si>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</si>
  <si>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</si>
  <si>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</si>
  <si>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</si>
  <si>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</si>
  <si>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</si>
  <si>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</si>
  <si>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</si>
  <si>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</si>
  <si>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</si>
  <si>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</si>
  <si>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</si>
  <si>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</si>
  <si>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</si>
  <si>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</si>
  <si>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</si>
  <si>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</si>
  <si>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</si>
  <si>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</si>
  <si>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</si>
  <si>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</si>
  <si>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</si>
  <si>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</si>
  <si>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</si>
  <si>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</si>
  <si>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</si>
  <si>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</si>
  <si>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</si>
  <si>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</si>
  <si>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</si>
  <si>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</si>
  <si>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</si>
  <si>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</si>
  <si>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</si>
  <si>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</si>
  <si>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</si>
  <si>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</si>
  <si>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</si>
  <si>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</si>
  <si>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</si>
  <si>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</si>
  <si>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</si>
  <si>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</si>
  <si>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</si>
  <si>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</si>
  <si>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</si>
  <si>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</si>
  <si>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</si>
  <si>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</si>
  <si>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</si>
  <si>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</si>
  <si>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</si>
  <si>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</si>
  <si>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</si>
  <si>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</si>
  <si>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</si>
  <si>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</si>
  <si>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</si>
  <si>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</si>
  <si>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</si>
  <si>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</si>
  <si>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</si>
  <si>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</si>
  <si>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</si>
  <si>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</si>
  <si>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</si>
  <si>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</si>
  <si>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</si>
  <si>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</si>
  <si>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</si>
  <si>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</si>
  <si>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</si>
  <si>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</si>
  <si>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</si>
  <si>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</si>
  <si>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</si>
  <si>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</si>
  <si>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</si>
  <si>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</si>
  <si>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</si>
  <si>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</si>
  <si>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</si>
  <si>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</si>
  <si>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</si>
  <si>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</si>
  <si>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</si>
  <si>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</si>
  <si>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</si>
  <si>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</si>
  <si>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</si>
  <si>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</si>
  <si>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</si>
  <si>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</si>
  <si>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</si>
  <si>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</si>
  <si>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</si>
  <si>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</si>
  <si>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</si>
  <si>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</si>
  <si>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</si>
  <si>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</si>
  <si>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</si>
  <si>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</si>
  <si>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</si>
  <si>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</si>
  <si>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</si>
  <si>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</si>
  <si>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</si>
  <si>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</si>
  <si>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</si>
  <si>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</si>
  <si>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</si>
  <si>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</si>
  <si>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</si>
  <si>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</si>
  <si>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</si>
  <si>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</si>
  <si>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</si>
  <si>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</si>
  <si>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</si>
  <si>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</si>
  <si>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</si>
  <si>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</si>
  <si>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</si>
  <si>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</si>
  <si>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</si>
  <si>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</si>
  <si>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</si>
  <si>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</si>
  <si>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</si>
  <si>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</si>
  <si>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</si>
  <si>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</si>
  <si>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</si>
  <si>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</si>
  <si>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</si>
  <si>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</si>
  <si>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</si>
  <si>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</si>
  <si>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</si>
  <si>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</si>
  <si>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</si>
  <si>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</si>
  <si>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</si>
  <si>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</si>
  <si>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</si>
  <si>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</si>
  <si>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</si>
  <si>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</si>
  <si>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</si>
  <si>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</si>
  <si>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</si>
  <si>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</si>
  <si>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</si>
  <si>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</si>
  <si>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</si>
  <si>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</si>
  <si>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</si>
  <si>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</si>
  <si>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</si>
  <si>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</si>
  <si>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</si>
  <si>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</si>
  <si>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</si>
  <si>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</si>
  <si>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</si>
  <si>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</si>
  <si>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</si>
  <si>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</si>
  <si>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</si>
  <si>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</si>
  <si>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</si>
  <si>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</si>
  <si>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</si>
  <si>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</si>
  <si>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</si>
  <si>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</si>
  <si>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</si>
  <si>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</si>
  <si>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</si>
  <si>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</si>
  <si>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</si>
  <si>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</si>
  <si>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</si>
  <si>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</si>
  <si>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</si>
  <si>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</si>
  <si>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</si>
  <si>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</si>
  <si>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</si>
  <si>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</si>
  <si>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</si>
  <si>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</si>
  <si>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</si>
  <si>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</si>
  <si>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</si>
  <si>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</si>
  <si>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</si>
  <si>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</si>
  <si>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</si>
  <si>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</si>
  <si>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</si>
  <si>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</si>
  <si>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</si>
  <si>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</si>
  <si>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</si>
  <si>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</si>
  <si>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</si>
  <si>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</si>
  <si>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</si>
  <si>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</si>
  <si>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</si>
  <si>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</si>
  <si>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</si>
  <si>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</si>
  <si>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</si>
  <si>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</si>
  <si>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</si>
  <si>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</si>
  <si>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</si>
  <si>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</si>
  <si>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</si>
  <si>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</si>
  <si>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</si>
  <si>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</si>
  <si>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</si>
  <si>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</si>
  <si>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</si>
  <si>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</si>
  <si>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</si>
  <si>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</si>
  <si>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</si>
  <si>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</si>
  <si>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</si>
  <si>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</si>
  <si>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</si>
  <si>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</si>
  <si>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</si>
  <si>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</si>
  <si>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</si>
  <si>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</si>
  <si>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</si>
  <si>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</si>
  <si>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</si>
  <si>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</si>
  <si>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</si>
  <si>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</si>
  <si>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</si>
  <si>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</si>
  <si>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</si>
  <si>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</si>
  <si>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</si>
  <si>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</si>
  <si>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</si>
  <si>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</si>
  <si>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</si>
  <si>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</si>
  <si>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</si>
  <si>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</si>
  <si>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</si>
  <si>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</si>
  <si>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</si>
  <si>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</si>
  <si>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</si>
  <si>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</si>
  <si>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</si>
  <si>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</si>
  <si>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</si>
  <si>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</si>
  <si>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</si>
  <si>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</si>
  <si>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</si>
  <si>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</si>
  <si>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</si>
  <si>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</si>
  <si>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</si>
  <si>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</si>
  <si>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</si>
  <si>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</si>
  <si>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</si>
  <si>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</si>
  <si>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</si>
  <si>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</si>
  <si>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</si>
  <si>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</si>
  <si>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</si>
  <si>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</si>
  <si>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</si>
  <si>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</si>
  <si>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</si>
  <si>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</si>
  <si>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</si>
  <si>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</si>
  <si>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</si>
  <si>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</si>
  <si>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</si>
  <si>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</si>
  <si>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</si>
  <si>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</si>
  <si>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</si>
  <si>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</si>
  <si>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</si>
  <si>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</si>
  <si>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</si>
  <si>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</si>
  <si>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</si>
  <si>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</si>
  <si>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</si>
  <si>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</si>
  <si>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</si>
  <si>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</si>
  <si>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</si>
  <si>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</si>
  <si>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</si>
  <si>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</si>
  <si>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</si>
  <si>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</si>
  <si>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</si>
  <si>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</si>
  <si>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</si>
  <si>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</si>
  <si>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</si>
  <si>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</si>
  <si>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</si>
  <si>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</si>
  <si>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</si>
  <si>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</si>
  <si>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</si>
  <si>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</si>
  <si>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</si>
  <si>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</si>
  <si>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</si>
  <si>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</si>
  <si>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</si>
  <si>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</si>
  <si>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</si>
  <si>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</si>
  <si>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</si>
  <si>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</si>
  <si>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</si>
  <si>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</si>
  <si>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</si>
  <si>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</si>
  <si>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</si>
  <si>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</si>
  <si>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</si>
  <si>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</si>
  <si>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</si>
  <si>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</si>
  <si>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</si>
  <si>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</si>
  <si>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</si>
  <si>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</si>
  <si>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</si>
  <si>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</si>
  <si>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</si>
  <si>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</si>
  <si>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</si>
  <si>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</si>
  <si>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</si>
  <si>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</si>
  <si>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</si>
  <si>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</si>
  <si>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</si>
  <si>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</si>
  <si>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</si>
  <si>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</si>
  <si>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</si>
  <si>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</si>
  <si>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</si>
  <si>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</si>
  <si>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</si>
  <si>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</si>
  <si>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</si>
  <si>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</si>
  <si>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</si>
  <si>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</si>
  <si>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</si>
  <si>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</si>
  <si>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</si>
  <si>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</si>
  <si>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</si>
  <si>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</si>
  <si>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</si>
  <si>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</si>
  <si>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</si>
  <si>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</si>
  <si>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</si>
  <si>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</si>
  <si>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</si>
  <si>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</si>
  <si>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</si>
  <si>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</si>
  <si>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</si>
  <si>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</si>
  <si>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</si>
  <si>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</si>
  <si>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</si>
  <si>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</si>
  <si>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</si>
  <si>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</si>
  <si>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</si>
  <si>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</si>
  <si>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</si>
  <si>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</si>
  <si>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</si>
  <si>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</si>
  <si>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</si>
  <si>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</si>
  <si>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</si>
  <si>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</si>
  <si>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</si>
  <si>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</si>
  <si>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</si>
  <si>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</si>
  <si>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</si>
  <si>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</si>
  <si>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</si>
  <si>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</si>
  <si>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</si>
  <si>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</si>
  <si>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</si>
  <si>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</si>
  <si>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</si>
  <si>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</si>
  <si>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</si>
  <si>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</si>
  <si>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</si>
  <si>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</si>
  <si>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</si>
  <si>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</si>
  <si>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</si>
  <si>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</si>
  <si>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</si>
  <si>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</si>
  <si>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</si>
  <si>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</si>
  <si>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</si>
  <si>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</si>
  <si>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</si>
  <si>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</si>
  <si>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</si>
  <si>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</si>
  <si>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</si>
  <si>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</si>
  <si>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</si>
  <si>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</si>
  <si>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</si>
  <si>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</si>
  <si>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</si>
  <si>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</si>
  <si>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</si>
  <si>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</si>
  <si>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</si>
  <si>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</si>
  <si>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</si>
  <si>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</si>
  <si>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</si>
  <si>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</si>
  <si>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</si>
  <si>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</si>
  <si>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</si>
  <si>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</si>
  <si>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</si>
  <si>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</si>
  <si>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</si>
  <si>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</si>
  <si>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</si>
  <si>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</si>
  <si>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</si>
  <si>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</si>
  <si>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</si>
  <si>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</si>
  <si>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</si>
  <si>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</si>
  <si>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</si>
  <si>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</si>
  <si>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</si>
  <si>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</si>
  <si>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</si>
  <si>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</si>
  <si>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</si>
  <si>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</si>
  <si>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</si>
  <si>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</si>
  <si>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</si>
  <si>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</si>
  <si>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</si>
  <si>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</si>
  <si>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</si>
  <si>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</si>
  <si>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</si>
  <si>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</si>
  <si>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</si>
  <si>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</si>
  <si>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</si>
  <si>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</si>
  <si>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</si>
  <si>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</si>
  <si>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</si>
  <si>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</si>
  <si>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</si>
  <si>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</si>
  <si>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</si>
  <si>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</si>
  <si>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</si>
  <si>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</si>
  <si>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</si>
  <si>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</si>
  <si>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</si>
  <si>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</si>
  <si>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</si>
  <si>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</si>
  <si>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</si>
  <si>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</si>
  <si>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</si>
  <si>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</si>
  <si>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</si>
  <si>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</si>
  <si>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</si>
  <si>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</si>
  <si>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</si>
  <si>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</si>
  <si>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</si>
  <si>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</si>
  <si>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</si>
  <si>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</si>
  <si>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</si>
  <si>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</si>
  <si>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</si>
  <si>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</si>
  <si>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</si>
  <si>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</si>
  <si>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</si>
  <si>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</si>
  <si>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</si>
  <si>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</si>
  <si>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</si>
  <si>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</si>
  <si>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</si>
  <si>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</si>
  <si>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</si>
  <si>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</si>
  <si>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</si>
  <si>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</si>
  <si>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</si>
  <si>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</si>
  <si>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</si>
  <si>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</si>
  <si>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</si>
  <si>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</si>
  <si>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</si>
  <si>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</si>
  <si>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</si>
  <si>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</si>
  <si>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</si>
  <si>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</si>
  <si>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</si>
  <si>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</si>
  <si>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</si>
  <si>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</si>
  <si>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</si>
  <si>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</si>
  <si>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</si>
  <si>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</si>
  <si>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</si>
  <si>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</si>
  <si>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</si>
  <si>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</si>
  <si>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</si>
  <si>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</si>
  <si>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</si>
  <si>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</si>
  <si>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</si>
  <si>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</si>
  <si>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</si>
  <si>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</si>
  <si>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</si>
  <si>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</si>
  <si>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</si>
  <si>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</si>
  <si>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</si>
  <si>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</si>
  <si>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</si>
  <si>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</si>
  <si>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</si>
  <si>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</si>
  <si>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</si>
  <si>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</si>
  <si>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</si>
  <si>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</si>
  <si>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</si>
  <si>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</si>
  <si>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</si>
  <si>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</si>
  <si>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</si>
  <si>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</si>
  <si>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</si>
  <si>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</si>
  <si>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</si>
  <si>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</si>
  <si>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</si>
  <si>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</si>
  <si>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</si>
  <si>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</si>
  <si>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</si>
  <si>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</si>
  <si>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</si>
  <si>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</si>
  <si>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</si>
  <si>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</si>
  <si>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</si>
  <si>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</si>
  <si>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</si>
  <si>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</si>
  <si>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</si>
  <si>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</si>
  <si>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</si>
  <si>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</si>
  <si>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</si>
  <si>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</si>
  <si>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</si>
  <si>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</si>
  <si>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</si>
  <si>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</si>
  <si>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</si>
  <si>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</si>
  <si>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</si>
  <si>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</si>
  <si>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</si>
  <si>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</si>
  <si>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</si>
  <si>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</si>
  <si>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</si>
  <si>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</si>
  <si>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</si>
  <si>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</si>
  <si>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</si>
  <si>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</si>
  <si>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</si>
  <si>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</si>
  <si>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</si>
  <si>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</si>
  <si>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</si>
  <si>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</si>
  <si>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</si>
  <si>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</si>
  <si>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</si>
  <si>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</si>
  <si>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</si>
  <si>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</si>
  <si>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</si>
  <si>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</si>
  <si>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</si>
  <si>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</si>
  <si>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</si>
  <si>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</si>
  <si>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</si>
  <si>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</si>
  <si>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</si>
  <si>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</si>
  <si>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</si>
  <si>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</si>
  <si>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</si>
  <si>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</si>
  <si>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</si>
  <si>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</si>
  <si>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</si>
  <si>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</si>
  <si>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</si>
  <si>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</si>
  <si>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</si>
  <si>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</si>
  <si>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</si>
  <si>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</si>
  <si>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</si>
  <si>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</si>
  <si>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</si>
  <si>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</si>
  <si>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</si>
  <si>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</si>
  <si>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</si>
  <si>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</si>
  <si>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</si>
  <si>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</si>
  <si>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</si>
  <si>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</si>
  <si>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</si>
  <si>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</si>
  <si>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</si>
  <si>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</si>
  <si>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</si>
  <si>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</si>
  <si>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</si>
  <si>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</si>
  <si>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</si>
  <si>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</si>
  <si>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</si>
  <si>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</si>
  <si>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</si>
  <si>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</si>
  <si>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</si>
  <si>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</si>
  <si>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</si>
  <si>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</si>
  <si>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</si>
  <si>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</si>
  <si>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</si>
  <si>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</si>
  <si>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</si>
  <si>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</si>
  <si>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</si>
  <si>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</si>
  <si>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</si>
  <si>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</si>
  <si>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</si>
  <si>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</si>
  <si>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</si>
  <si>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</si>
  <si>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</si>
  <si>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</si>
  <si>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</si>
  <si>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</si>
  <si>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</si>
  <si>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</si>
  <si>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</si>
  <si>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</si>
  <si>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</si>
  <si>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</si>
  <si>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</si>
  <si>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</si>
  <si>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</si>
  <si>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</si>
  <si>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</si>
  <si>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</si>
  <si>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</si>
  <si>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</si>
  <si>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</si>
  <si>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</si>
  <si>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</si>
  <si>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</si>
  <si>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</si>
  <si>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</si>
  <si>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</si>
  <si>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</si>
  <si>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</si>
  <si>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</si>
  <si>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</si>
  <si>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</si>
  <si>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</si>
  <si>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</si>
  <si>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</si>
  <si>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</si>
  <si>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</si>
  <si>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</si>
  <si>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</si>
  <si>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</si>
  <si>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</si>
  <si>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</si>
  <si>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</si>
  <si>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</si>
  <si>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</si>
  <si>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</si>
  <si>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</si>
  <si>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</si>
  <si>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</si>
  <si>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</si>
  <si>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</si>
  <si>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</si>
  <si>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</si>
  <si>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</si>
  <si>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</si>
  <si>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</si>
  <si>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</si>
  <si>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2 (Escala) -Obs: Necessário 2 maquinista da escala para realizar deslocamento de ZKW até ZCP-1;</t>
  </si>
  <si>
    <t>PDM - Descarga de dormentes - Descarga de 55 dormentes km118+000 via 1 e descarga de 14 dormentes no km114+500 via 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</si>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</sst>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21" fontId="24" fillId="33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P1" activePane="topRight" state="frozen"/>
      <selection pane="topRight" activeCell="Q126" sqref="Q1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7" t="s">
        <v>950</v>
      </c>
      <c r="C1" s="188"/>
      <c r="D1" s="188"/>
      <c r="E1" s="3"/>
      <c r="F1" s="187" t="s">
        <v>951</v>
      </c>
      <c r="G1" s="188"/>
      <c r="H1" s="189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90"/>
      <c r="AH1" s="5"/>
      <c r="AI1" s="194" t="s">
        <v>952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953</v>
      </c>
      <c r="BI1" s="200"/>
      <c r="BJ1" s="200"/>
      <c r="BK1" s="201"/>
      <c r="BL1" s="5"/>
      <c r="BM1" s="191" t="s">
        <v>954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4" t="s">
        <v>955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958</v>
      </c>
      <c r="AT2" s="195"/>
      <c r="AU2" s="195"/>
      <c r="AV2" s="195"/>
      <c r="AW2" s="195"/>
      <c r="AX2" s="195"/>
      <c r="AY2" s="198"/>
      <c r="AZ2" s="6"/>
      <c r="BA2" s="180" t="s">
        <v>959</v>
      </c>
      <c r="BB2" s="184"/>
      <c r="BC2" s="194" t="s">
        <v>956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0" t="s">
        <v>960</v>
      </c>
      <c r="AJ3" s="184"/>
      <c r="AK3" s="180" t="s">
        <v>961</v>
      </c>
      <c r="AL3" s="181"/>
      <c r="AM3" s="182"/>
      <c r="AN3" s="183"/>
      <c r="AO3" s="181"/>
      <c r="AP3" s="181"/>
      <c r="AQ3" s="184"/>
      <c r="AR3" s="63"/>
      <c r="AS3" s="185" t="s">
        <v>967</v>
      </c>
      <c r="AT3" s="186"/>
      <c r="AU3" s="185" t="s">
        <v>968</v>
      </c>
      <c r="AV3" s="186"/>
      <c r="AW3" s="185" t="s">
        <v>969</v>
      </c>
      <c r="AX3" s="186"/>
      <c r="AY3" s="63" t="s">
        <v>970</v>
      </c>
      <c r="AZ3" s="63"/>
      <c r="BA3" s="208"/>
      <c r="BB3" s="209"/>
      <c r="BC3" s="180" t="s">
        <v>963</v>
      </c>
      <c r="BD3" s="181"/>
      <c r="BE3" s="181"/>
      <c r="BF3" s="184"/>
      <c r="BG3" s="62"/>
      <c r="BH3" s="202"/>
      <c r="BI3" s="203"/>
      <c r="BJ3" s="203"/>
      <c r="BK3" s="204"/>
      <c r="BL3" s="62"/>
      <c r="BM3" s="191" t="s">
        <v>971</v>
      </c>
      <c r="BN3" s="192"/>
      <c r="BO3" s="192"/>
      <c r="BP3" s="193"/>
      <c r="BQ3" s="191" t="s">
        <v>742</v>
      </c>
      <c r="BR3" s="192"/>
      <c r="BS3" s="19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0.79166666666666663</v>
      </c>
      <c r="AU111" s="136"/>
      <c r="AV111" s="136"/>
      <c r="AW111" s="14"/>
      <c r="AX111" s="14"/>
      <c r="AY111" s="164">
        <f t="shared" si="8"/>
        <v>8.3333333333333259E-2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 e Intervalo</v>
      </c>
      <c r="BR111" s="19">
        <f t="shared" si="11"/>
        <v>0.99999999999999911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0.125</v>
      </c>
      <c r="Q132" s="105">
        <v>312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1118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EXPANSÃO - ALÍVIO DE TENSÃO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tr">
        <f>IF(BS_CONTROLE[[#This Row],[SB]]=0, "-", BS_CONTROLE[[#This Row],[SB]])</f>
        <v>109ZCD2</v>
      </c>
      <c r="AO132" s="105">
        <f>IF(BS_CONTROLE[[#This Row],[SUB]]=0, "-", BS_CONTROLE[[#This Row],[SUB]])</f>
        <v>170</v>
      </c>
      <c r="AP132" s="105">
        <f>BS_CONTROLE[[#This Row],[KM - Inicio]]</f>
        <v>110.35</v>
      </c>
      <c r="AQ132" s="105">
        <f>BS_CONTROLE[[#This Row],[KM - Inicio]]</f>
        <v>110.35</v>
      </c>
      <c r="AR132" s="108"/>
      <c r="AS132" s="108"/>
      <c r="AT132" s="108"/>
      <c r="AU132" s="136"/>
      <c r="AV132" s="136"/>
      <c r="AW132" s="14"/>
      <c r="AX132" s="14"/>
      <c r="AY132" s="164">
        <f t="shared" si="8"/>
        <v>0</v>
      </c>
      <c r="AZ132" s="153"/>
      <c r="BA132" s="109"/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Produção e Intervalo</v>
      </c>
      <c r="BR132" s="19">
        <f t="shared" si="11"/>
        <v>0</v>
      </c>
      <c r="BS132" s="19">
        <f t="shared" si="12"/>
        <v>0</v>
      </c>
      <c r="BT132" s="8" t="str">
        <f t="shared" si="13"/>
        <v/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/>
      <c r="AS133" s="108"/>
      <c r="AT133" s="108"/>
      <c r="AU133" s="136"/>
      <c r="AV133" s="136"/>
      <c r="AW133" s="14"/>
      <c r="AX133" s="14"/>
      <c r="AY133" s="164">
        <f t="shared" si="8"/>
        <v>0</v>
      </c>
      <c r="AZ133" s="153"/>
      <c r="BA133" s="109"/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/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/>
      <c r="AS134" s="108"/>
      <c r="AT134" s="108"/>
      <c r="AU134" s="136"/>
      <c r="AV134" s="136"/>
      <c r="AW134" s="14"/>
      <c r="AX134" s="14"/>
      <c r="AY134" s="164">
        <f t="shared" si="8"/>
        <v>0</v>
      </c>
      <c r="AZ134" s="153"/>
      <c r="BA134" s="109"/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/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/>
      <c r="AS135" s="108"/>
      <c r="AT135" s="108"/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/>
      </c>
    </row>
    <row r="136" spans="1:72">
      <c r="A136" s="47" t="str">
        <f t="shared" ref="A136:A199" si="15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4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5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4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/>
      <c r="AS138" s="108"/>
      <c r="AT138" s="108"/>
      <c r="AU138" s="136"/>
      <c r="AV138" s="136"/>
      <c r="AW138" s="14"/>
      <c r="AX138" s="14"/>
      <c r="AY138" s="164">
        <f t="shared" si="14"/>
        <v>0</v>
      </c>
      <c r="AZ138" s="153"/>
      <c r="BA138" s="109"/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/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ZYU-ZST</v>
      </c>
      <c r="AN139" s="105" t="str">
        <f>IF(BS_CONTROLE[[#This Row],[SB]]=0, "-", BS_CONTROLE[[#This Row],[SB]])</f>
        <v>ZYU206</v>
      </c>
      <c r="AO139" s="105">
        <f>IF(BS_CONTROLE[[#This Row],[SUB]]=0, "-", BS_CONTROLE[[#This Row],[SUB]])</f>
        <v>56</v>
      </c>
      <c r="AP139" s="105">
        <f>BS_CONTROLE[[#This Row],[KM - Inicio]]</f>
        <v>205</v>
      </c>
      <c r="AQ139" s="105">
        <f>BS_CONTROLE[[#This Row],[KM - Inicio]]</f>
        <v>205</v>
      </c>
      <c r="AR139" s="108"/>
      <c r="AS139" s="108"/>
      <c r="AT139" s="108"/>
      <c r="AU139" s="136"/>
      <c r="AV139" s="136"/>
      <c r="AW139" s="14"/>
      <c r="AX139" s="14"/>
      <c r="AY139" s="164">
        <f t="shared" si="14"/>
        <v>0</v>
      </c>
      <c r="AZ139" s="153"/>
      <c r="BA139" s="109"/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/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/>
      <c r="AS140" s="108"/>
      <c r="AT140" s="108"/>
      <c r="AU140" s="136"/>
      <c r="AV140" s="136"/>
      <c r="AW140" s="14"/>
      <c r="AX140" s="14"/>
      <c r="AY140" s="164">
        <f t="shared" si="14"/>
        <v>0</v>
      </c>
      <c r="AZ140" s="153"/>
      <c r="BA140" s="109"/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/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/>
      <c r="AS141" s="108"/>
      <c r="AT141" s="108"/>
      <c r="AU141" s="136"/>
      <c r="AV141" s="136"/>
      <c r="AW141" s="14"/>
      <c r="AX141" s="14"/>
      <c r="AY141" s="164">
        <f t="shared" si="14"/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/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tr">
        <f>IF(BS_CONTROLE[[#This Row],[SB]]=0, "-", BS_CONTROLE[[#This Row],[SB]])</f>
        <v>ZYU1 / ZFY1981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/>
      <c r="AS142" s="108"/>
      <c r="AT142" s="108"/>
      <c r="AU142" s="136"/>
      <c r="AV142" s="136"/>
      <c r="AW142" s="14"/>
      <c r="AX142" s="14"/>
      <c r="AY142" s="164">
        <f t="shared" si="14"/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Produção e Intervalo</v>
      </c>
      <c r="BR142" s="19">
        <f t="shared" si="17"/>
        <v>0</v>
      </c>
      <c r="BS142" s="19">
        <f t="shared" si="18"/>
        <v>0</v>
      </c>
      <c r="BT142" s="8" t="str">
        <f t="shared" si="19"/>
        <v/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/>
      <c r="AS144" s="108"/>
      <c r="AT144" s="108"/>
      <c r="AU144" s="136"/>
      <c r="AV144" s="136"/>
      <c r="AW144" s="14"/>
      <c r="AX144" s="14"/>
      <c r="AY144" s="164">
        <f t="shared" si="14"/>
        <v>0</v>
      </c>
      <c r="AZ144" s="153"/>
      <c r="BA144" s="109"/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/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/>
      <c r="AS145" s="108"/>
      <c r="AT145" s="108"/>
      <c r="AU145" s="136"/>
      <c r="AV145" s="136"/>
      <c r="AW145" s="14"/>
      <c r="AX145" s="14"/>
      <c r="AY145" s="164">
        <f t="shared" si="14"/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Produção e Intervalo</v>
      </c>
      <c r="BR145" s="19">
        <f t="shared" si="17"/>
        <v>0</v>
      </c>
      <c r="BS145" s="19">
        <f t="shared" si="18"/>
        <v>0</v>
      </c>
      <c r="BT145" s="8" t="str">
        <f t="shared" si="19"/>
        <v/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1231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/>
      <c r="AS146" s="108"/>
      <c r="AT146" s="108"/>
      <c r="AU146" s="136"/>
      <c r="AV146" s="136"/>
      <c r="AW146" s="14"/>
      <c r="AX146" s="14"/>
      <c r="AY146" s="164">
        <f t="shared" si="14"/>
        <v>0</v>
      </c>
      <c r="AZ146" s="153"/>
      <c r="BA146" s="109"/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/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1232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/>
      <c r="AS147" s="108"/>
      <c r="AT147" s="108"/>
      <c r="AU147" s="136"/>
      <c r="AV147" s="136"/>
      <c r="AW147" s="14"/>
      <c r="AX147" s="14"/>
      <c r="AY147" s="164">
        <f t="shared" si="14"/>
        <v>0</v>
      </c>
      <c r="AZ147" s="153"/>
      <c r="BA147" s="109"/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/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/>
      <c r="AS149" s="108"/>
      <c r="AT149" s="108"/>
      <c r="AU149" s="136"/>
      <c r="AV149" s="136"/>
      <c r="AW149" s="14"/>
      <c r="AX149" s="14"/>
      <c r="AY149" s="164">
        <f t="shared" si="14"/>
        <v>0</v>
      </c>
      <c r="AZ149" s="153"/>
      <c r="BA149" s="109"/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Produção e Intervalo</v>
      </c>
      <c r="BR149" s="19">
        <f t="shared" si="17"/>
        <v>0</v>
      </c>
      <c r="BS149" s="19">
        <f t="shared" si="18"/>
        <v>0</v>
      </c>
      <c r="BT149" s="8" t="str">
        <f t="shared" si="19"/>
        <v/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226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/>
      <c r="AS150" s="108"/>
      <c r="AT150" s="108"/>
      <c r="AU150" s="136"/>
      <c r="AV150" s="136"/>
      <c r="AW150" s="14"/>
      <c r="AX150" s="14"/>
      <c r="AY150" s="164">
        <f t="shared" si="14"/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Produção e Intervalo</v>
      </c>
      <c r="BR150" s="19">
        <f t="shared" si="17"/>
        <v>0</v>
      </c>
      <c r="BS150" s="19">
        <f t="shared" si="18"/>
        <v>0</v>
      </c>
      <c r="BT150" s="8" t="str">
        <f t="shared" si="19"/>
        <v/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226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/>
      <c r="AS151" s="108"/>
      <c r="AT151" s="108"/>
      <c r="AU151" s="136"/>
      <c r="AV151" s="136"/>
      <c r="AW151" s="14"/>
      <c r="AX151" s="14"/>
      <c r="AY151" s="164">
        <f t="shared" si="14"/>
        <v>0</v>
      </c>
      <c r="AZ151" s="153"/>
      <c r="BA151" s="109"/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Produção e Intervalo</v>
      </c>
      <c r="BR151" s="19">
        <f t="shared" si="17"/>
        <v>0</v>
      </c>
      <c r="BS151" s="19">
        <f t="shared" si="18"/>
        <v>0</v>
      </c>
      <c r="BT151" s="8" t="str">
        <f t="shared" si="19"/>
        <v/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226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/>
      <c r="AS152" s="108"/>
      <c r="AT152" s="108"/>
      <c r="AU152" s="136"/>
      <c r="AV152" s="136"/>
      <c r="AW152" s="14"/>
      <c r="AX152" s="14"/>
      <c r="AY152" s="164">
        <f t="shared" si="14"/>
        <v>0</v>
      </c>
      <c r="AZ152" s="153"/>
      <c r="BA152" s="109"/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/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226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/>
      <c r="AS153" s="108"/>
      <c r="AT153" s="108"/>
      <c r="AU153" s="136"/>
      <c r="AV153" s="136"/>
      <c r="AW153" s="14"/>
      <c r="AX153" s="14"/>
      <c r="AY153" s="164">
        <f t="shared" si="14"/>
        <v>0</v>
      </c>
      <c r="AZ153" s="153"/>
      <c r="BA153" s="109"/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/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/>
      <c r="AS154" s="108"/>
      <c r="AT154" s="108"/>
      <c r="AU154" s="136"/>
      <c r="AV154" s="136"/>
      <c r="AW154" s="14"/>
      <c r="AX154" s="14"/>
      <c r="AY154" s="164">
        <f t="shared" si="14"/>
        <v>0</v>
      </c>
      <c r="AZ154" s="153"/>
      <c r="BA154" s="109"/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Produção e Intervalo</v>
      </c>
      <c r="BR154" s="19">
        <f t="shared" si="17"/>
        <v>0</v>
      </c>
      <c r="BS154" s="19">
        <f t="shared" si="18"/>
        <v>0</v>
      </c>
      <c r="BT154" s="8" t="str">
        <f t="shared" si="19"/>
        <v/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/>
      <c r="AS155" s="108"/>
      <c r="AT155" s="108"/>
      <c r="AU155" s="136"/>
      <c r="AV155" s="136"/>
      <c r="AW155" s="14"/>
      <c r="AX155" s="14"/>
      <c r="AY155" s="164">
        <f t="shared" si="14"/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Produção e Intervalo</v>
      </c>
      <c r="BR155" s="19">
        <f t="shared" si="17"/>
        <v>0</v>
      </c>
      <c r="BS155" s="19">
        <f t="shared" si="18"/>
        <v>0</v>
      </c>
      <c r="BT155" s="8" t="str">
        <f t="shared" si="19"/>
        <v/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/>
      <c r="AS156" s="108"/>
      <c r="AT156" s="108"/>
      <c r="AU156" s="136"/>
      <c r="AV156" s="136"/>
      <c r="AW156" s="14"/>
      <c r="AX156" s="14"/>
      <c r="AY156" s="164">
        <f t="shared" si="14"/>
        <v>0</v>
      </c>
      <c r="AZ156" s="153"/>
      <c r="BA156" s="109"/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/>
      </c>
    </row>
    <row r="157" spans="1:72">
      <c r="A157" s="47" t="str">
        <f t="shared" si="15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4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5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4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5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4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4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5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4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4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5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4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4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5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4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4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5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4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4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5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4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5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4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4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5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4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5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4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5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4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4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5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4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4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5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4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5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4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5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4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5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4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5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4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5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4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5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4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5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4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5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4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5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4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1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0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1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0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1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0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1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0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0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1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0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1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0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1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0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1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0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1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0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1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0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1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0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1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0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0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1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0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1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0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1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0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1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0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1" operator="equal">
      <formula>"OPORTUNIDADE"</formula>
    </cfRule>
  </conditionalFormatting>
  <conditionalFormatting sqref="Y6:Z27 Y29:Z1001">
    <cfRule type="cellIs" dxfId="170" priority="11467" operator="equal">
      <formula>"NÃO"</formula>
    </cfRule>
    <cfRule type="cellIs" dxfId="169" priority="11468" operator="equal">
      <formula>"SIM"</formula>
    </cfRule>
  </conditionalFormatting>
  <conditionalFormatting sqref="AZ6:AZ1001">
    <cfRule type="expression" dxfId="168" priority="53923">
      <formula>#REF!=1</formula>
    </cfRule>
  </conditionalFormatting>
  <conditionalFormatting sqref="BE6:BE1001 U6:U1001 AY6:AY1001">
    <cfRule type="cellIs" dxfId="167" priority="53907" operator="equal">
      <formula>"ERRO"</formula>
    </cfRule>
  </conditionalFormatting>
  <conditionalFormatting sqref="BQ6:BQ1001">
    <cfRule type="cellIs" dxfId="166" priority="53902" operator="equal">
      <formula>"Produção e Intervalo"</formula>
    </cfRule>
    <cfRule type="cellIs" dxfId="165" priority="53903" operator="equal">
      <formula>"Aderente"</formula>
    </cfRule>
    <cfRule type="cellIs" dxfId="164" priority="53904" operator="equal">
      <formula>"Intervalo"</formula>
    </cfRule>
    <cfRule type="cellIs" dxfId="163" priority="53905" operator="equal">
      <formula>"Produção"</formula>
    </cfRule>
    <cfRule type="cellIs" dxfId="162" priority="53906" operator="equal">
      <formula>"ERRO"</formula>
    </cfRule>
  </conditionalFormatting>
  <conditionalFormatting sqref="BR6:BS1001">
    <cfRule type="cellIs" dxfId="161" priority="53884" operator="equal">
      <formula>"*"</formula>
    </cfRule>
    <cfRule type="cellIs" dxfId="160" priority="53885" operator="greaterThanOrEqual">
      <formula>1</formula>
    </cfRule>
    <cfRule type="cellIs" dxfId="159" priority="53886" operator="lessThan">
      <formula>1</formula>
    </cfRule>
  </conditionalFormatting>
  <conditionalFormatting sqref="BH6:BH1001">
    <cfRule type="iconSet" priority="60668">
      <iconSet showValue="0">
        <cfvo type="percent" val="0"/>
        <cfvo type="num" val="1"/>
        <cfvo type="num" val="1" gte="0"/>
      </iconSet>
    </cfRule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0" operator="equal">
      <formula>"OPORTUNIDADE"</formula>
    </cfRule>
  </conditionalFormatting>
  <conditionalFormatting sqref="Z28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Y28">
    <cfRule type="cellIs" dxfId="155" priority="7" operator="equal">
      <formula>"OPORTUNIDADE"</formula>
    </cfRule>
  </conditionalFormatting>
  <conditionalFormatting sqref="Y28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0" t="s">
        <v>1233</v>
      </c>
      <c r="C2" s="210"/>
      <c r="D2" s="210"/>
      <c r="E2" s="210"/>
      <c r="F2" s="210"/>
      <c r="G2" s="210"/>
    </row>
    <row r="3" spans="2:7" ht="15" customHeight="1">
      <c r="B3" s="211"/>
      <c r="C3" s="211"/>
      <c r="D3" s="211"/>
      <c r="E3" s="211"/>
      <c r="F3" s="211"/>
      <c r="G3" s="211"/>
    </row>
    <row r="4" spans="2:7">
      <c r="B4" s="160" t="s">
        <v>1234</v>
      </c>
      <c r="C4" s="160" t="s">
        <v>1235</v>
      </c>
      <c r="D4" s="160" t="s">
        <v>1236</v>
      </c>
      <c r="E4" s="160" t="s">
        <v>1237</v>
      </c>
      <c r="F4" s="160" t="s">
        <v>4</v>
      </c>
      <c r="G4" s="160" t="s">
        <v>1238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1239</v>
      </c>
      <c r="C6" s="161">
        <v>407867</v>
      </c>
      <c r="D6" s="161" t="s">
        <v>1240</v>
      </c>
      <c r="E6" s="161" t="s">
        <v>824</v>
      </c>
      <c r="F6" s="161" t="s">
        <v>1241</v>
      </c>
      <c r="G6" s="162"/>
    </row>
    <row r="7" spans="2:7">
      <c r="B7" s="161" t="s">
        <v>1242</v>
      </c>
      <c r="C7" s="161">
        <v>293644</v>
      </c>
      <c r="D7" s="161" t="s">
        <v>1243</v>
      </c>
      <c r="E7" s="161" t="s">
        <v>824</v>
      </c>
      <c r="F7" s="161" t="s">
        <v>1241</v>
      </c>
      <c r="G7" s="162"/>
    </row>
    <row r="8" spans="2:7">
      <c r="B8" s="161" t="s">
        <v>1244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1245</v>
      </c>
      <c r="C9" s="161">
        <v>256790</v>
      </c>
      <c r="D9" s="161" t="s">
        <v>1246</v>
      </c>
      <c r="E9" s="161" t="s">
        <v>825</v>
      </c>
      <c r="F9" s="161" t="s">
        <v>1247</v>
      </c>
      <c r="G9" s="162">
        <v>46357</v>
      </c>
    </row>
    <row r="10" spans="2:7">
      <c r="B10" s="161" t="s">
        <v>1248</v>
      </c>
      <c r="C10" s="161">
        <v>265193</v>
      </c>
      <c r="D10" s="161" t="s">
        <v>1249</v>
      </c>
      <c r="E10" s="161" t="s">
        <v>826</v>
      </c>
      <c r="F10" s="161" t="s">
        <v>54</v>
      </c>
      <c r="G10" s="161" t="s">
        <v>1250</v>
      </c>
    </row>
    <row r="11" spans="2:7">
      <c r="B11" s="161" t="s">
        <v>1251</v>
      </c>
      <c r="C11" s="161">
        <v>293716</v>
      </c>
      <c r="D11" s="161" t="s">
        <v>1252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1253</v>
      </c>
      <c r="C12" s="161">
        <v>257258</v>
      </c>
      <c r="D12" s="161" t="s">
        <v>1254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1255</v>
      </c>
      <c r="C13" s="161">
        <v>371147</v>
      </c>
      <c r="D13" s="161" t="s">
        <v>1256</v>
      </c>
      <c r="E13" s="161" t="s">
        <v>827</v>
      </c>
      <c r="F13" s="161" t="s">
        <v>71</v>
      </c>
      <c r="G13" s="161" t="s">
        <v>1250</v>
      </c>
    </row>
    <row r="14" spans="2:7">
      <c r="B14" s="161" t="s">
        <v>1257</v>
      </c>
      <c r="C14" s="161">
        <v>259230</v>
      </c>
      <c r="D14" s="161" t="s">
        <v>1258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1259</v>
      </c>
      <c r="C15" s="161">
        <v>370705</v>
      </c>
      <c r="D15" s="161"/>
      <c r="E15" s="161" t="s">
        <v>827</v>
      </c>
      <c r="F15" s="161" t="s">
        <v>71</v>
      </c>
      <c r="G15" s="161" t="s">
        <v>1250</v>
      </c>
    </row>
    <row r="16" spans="2:7">
      <c r="B16" s="161" t="s">
        <v>1260</v>
      </c>
      <c r="C16" s="161">
        <v>258542</v>
      </c>
      <c r="D16" s="161" t="s">
        <v>1261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1262</v>
      </c>
      <c r="C17" s="161">
        <v>257050</v>
      </c>
      <c r="D17" s="161" t="s">
        <v>1263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2" t="s">
        <v>1264</v>
      </c>
      <c r="C2" s="212"/>
      <c r="D2" s="212"/>
      <c r="E2" s="212"/>
      <c r="F2" s="212"/>
      <c r="G2" s="212"/>
    </row>
    <row r="3" spans="2:7" ht="19.5" customHeight="1">
      <c r="B3" s="212"/>
      <c r="C3" s="212"/>
      <c r="D3" s="212"/>
      <c r="E3" s="212"/>
      <c r="F3" s="212"/>
      <c r="G3" s="212"/>
    </row>
    <row r="4" spans="2:7" ht="19.5" customHeight="1">
      <c r="B4" s="163" t="s">
        <v>686</v>
      </c>
      <c r="C4" s="163" t="s">
        <v>1265</v>
      </c>
      <c r="D4" s="163" t="s">
        <v>1266</v>
      </c>
      <c r="E4" s="163" t="s">
        <v>1267</v>
      </c>
      <c r="F4" s="160" t="s">
        <v>1268</v>
      </c>
      <c r="G4" s="163" t="s">
        <v>1269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1270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1271</v>
      </c>
      <c r="G7" s="167" t="s">
        <v>1272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1270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1270</v>
      </c>
      <c r="G9" s="167"/>
    </row>
    <row r="10" spans="2:7" ht="19.5" customHeight="1">
      <c r="B10" s="167" t="s">
        <v>1273</v>
      </c>
      <c r="C10" s="167">
        <v>9038</v>
      </c>
      <c r="D10" s="168">
        <v>46049</v>
      </c>
      <c r="E10" s="167">
        <v>15098</v>
      </c>
      <c r="F10" s="169" t="s">
        <v>1274</v>
      </c>
      <c r="G10" s="167" t="s">
        <v>1275</v>
      </c>
    </row>
    <row r="11" spans="2:7" ht="19.5" customHeight="1">
      <c r="B11" s="167" t="s">
        <v>744</v>
      </c>
      <c r="C11" s="167" t="s">
        <v>1276</v>
      </c>
      <c r="D11" s="168">
        <v>46056</v>
      </c>
      <c r="E11" s="167">
        <v>9100</v>
      </c>
      <c r="F11" s="169" t="s">
        <v>1277</v>
      </c>
      <c r="G11" s="167" t="s">
        <v>1278</v>
      </c>
    </row>
    <row r="12" spans="2:7" ht="19.5" customHeight="1">
      <c r="B12" s="167" t="s">
        <v>744</v>
      </c>
      <c r="C12" s="167" t="s">
        <v>1279</v>
      </c>
      <c r="D12" s="168">
        <v>46056</v>
      </c>
      <c r="E12" s="167">
        <v>11000</v>
      </c>
      <c r="F12" s="169" t="s">
        <v>1277</v>
      </c>
      <c r="G12" s="167" t="s">
        <v>1280</v>
      </c>
    </row>
    <row r="13" spans="2:7" ht="19.5" customHeight="1">
      <c r="B13" s="167" t="s">
        <v>744</v>
      </c>
      <c r="C13" s="167" t="s">
        <v>1281</v>
      </c>
      <c r="D13" s="168">
        <v>46056</v>
      </c>
      <c r="E13" s="167">
        <v>11000</v>
      </c>
      <c r="F13" s="169" t="s">
        <v>1277</v>
      </c>
      <c r="G13" s="167"/>
    </row>
    <row r="14" spans="2:7" ht="19.5" customHeight="1">
      <c r="B14" s="167" t="s">
        <v>744</v>
      </c>
      <c r="C14" s="167" t="s">
        <v>1282</v>
      </c>
      <c r="D14" s="168">
        <v>46056</v>
      </c>
      <c r="E14" s="167">
        <v>4000</v>
      </c>
      <c r="F14" s="169" t="s">
        <v>1270</v>
      </c>
      <c r="G14" s="167" t="s">
        <v>1283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3" t="s">
        <v>1284</v>
      </c>
      <c r="D5" s="214"/>
      <c r="E5" s="214"/>
      <c r="F5" s="214"/>
      <c r="G5" s="214"/>
      <c r="H5" s="214"/>
      <c r="I5" s="214"/>
      <c r="J5" s="215"/>
      <c r="K5" s="216" t="s">
        <v>1285</v>
      </c>
      <c r="L5" s="217"/>
      <c r="M5" s="217"/>
      <c r="N5" s="217"/>
      <c r="O5" s="218" t="s">
        <v>1286</v>
      </c>
      <c r="P5" s="219"/>
    </row>
    <row r="6" spans="1:16" s="74" customFormat="1" ht="15" customHeight="1">
      <c r="A6" s="66" t="s">
        <v>1287</v>
      </c>
      <c r="B6" s="75" t="s">
        <v>1288</v>
      </c>
      <c r="C6" s="76" t="s">
        <v>992</v>
      </c>
      <c r="D6" s="77" t="s">
        <v>993</v>
      </c>
      <c r="E6" s="76" t="s">
        <v>1289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1290</v>
      </c>
      <c r="M6" s="80" t="s">
        <v>611</v>
      </c>
      <c r="N6" s="81" t="s">
        <v>987</v>
      </c>
      <c r="O6" s="158" t="s">
        <v>1030</v>
      </c>
      <c r="P6" s="133" t="s">
        <v>1291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0.125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110.35</v>
      </c>
      <c r="N132" s="83" t="str">
        <f>IF(SP_SUL!AM132="","*",SP_SUL!AM132)</f>
        <v>ZCD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ZYU-ZST</v>
      </c>
      <c r="M139" s="83">
        <f>IF(SP_SUL!AP139="","*",SP_SUL!AP139)</f>
        <v>205</v>
      </c>
      <c r="N139" s="83" t="str">
        <f>IF(SP_SUL!AM139="","*",SP_SUL!AM139)</f>
        <v>ZYU-ZST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sqref="A1:T15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0"/>
      <c r="B1" s="221"/>
      <c r="C1" s="22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3" t="s">
        <v>1040</v>
      </c>
      <c r="Q1" s="224"/>
      <c r="R1" s="111"/>
      <c r="S1" s="84"/>
      <c r="T1" s="86"/>
      <c r="U1" s="225" t="s">
        <v>1292</v>
      </c>
      <c r="V1" s="225"/>
      <c r="W1" s="225"/>
    </row>
    <row r="2" spans="1:23" ht="15" customHeight="1">
      <c r="A2" s="87" t="s">
        <v>1293</v>
      </c>
      <c r="B2" s="87" t="s">
        <v>1288</v>
      </c>
      <c r="C2" s="87" t="s">
        <v>411</v>
      </c>
      <c r="D2" s="88" t="s">
        <v>992</v>
      </c>
      <c r="E2" s="88" t="s">
        <v>4</v>
      </c>
      <c r="F2" s="88" t="s">
        <v>1287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1294</v>
      </c>
      <c r="T2" s="91" t="s">
        <v>995</v>
      </c>
      <c r="U2" s="138">
        <f ca="1">TODAY()-1</f>
        <v>46058</v>
      </c>
      <c r="V2" s="138">
        <f ca="1">U2-1</f>
        <v>46057</v>
      </c>
      <c r="W2" s="138">
        <f ca="1">V2-1</f>
        <v>46056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344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511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3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344</v>
      </c>
      <c r="V16" s="137">
        <f ca="1">_xlfn.XLOOKUP(G16&amp;$V$2,BS_CONTROLE[CHAVE],BS_CONTROLE[Quantidade_11],"-")</f>
        <v>0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3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1</v>
      </c>
      <c r="W25" s="137">
        <f ca="1">_xlfn.XLOOKUP(G25&amp;$W$2,BS_CONTROLE[CHAVE],BS_CONTROLE[Quantidade_11],"-")</f>
        <v>1248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864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344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3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1</v>
      </c>
      <c r="W58" s="137">
        <f ca="1">_xlfn.XLOOKUP(G58&amp;$W$2,BS_CONTROLE[CHAVE],BS_CONTROLE[Quantidade_11],"-")</f>
        <v>1248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864</v>
      </c>
      <c r="V63" s="137" t="str">
        <f ca="1">_xlfn.XLOOKUP(G63&amp;$V$2,BS_CONTROLE[CHAVE],BS_CONTROLE[Quantidade_11],"-")</f>
        <v>-</v>
      </c>
      <c r="W63" s="137">
        <f ca="1">_xlfn.XLOOKUP(G63&amp;$W$2,BS_CONTROLE[CHAVE],BS_CONTROLE[Quantidade_11],"-")</f>
        <v>0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511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511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12</v>
      </c>
      <c r="W73" s="137">
        <f ca="1">_xlfn.XLOOKUP(G73&amp;$W$2,BS_CONTROLE[CHAVE],BS_CONTROLE[Quantidade_11],"-")</f>
        <v>1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344</v>
      </c>
      <c r="V82" s="137">
        <f ca="1">_xlfn.XLOOKUP(G82&amp;$V$2,BS_CONTROLE[CHAVE],BS_CONTROLE[Quantidade_11],"-")</f>
        <v>0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3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1248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12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26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511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0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344</v>
      </c>
      <c r="V108" s="137">
        <f ca="1">_xlfn.XLOOKUP(G108&amp;$V$2,BS_CONTROLE[CHAVE],BS_CONTROLE[Quantidade_11],"-")</f>
        <v>0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3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1</v>
      </c>
      <c r="W115" s="137">
        <f ca="1">_xlfn.XLOOKUP(G115&amp;$W$2,BS_CONTROLE[CHAVE],BS_CONTROLE[Quantidade_11],"-")</f>
        <v>1248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864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26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511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>
        <f ca="1">_xlfn.XLOOKUP(G124&amp;$U$2,BS_CONTROLE[CHAVE],BS_CONTROLE[Quantidade_11],"-")</f>
        <v>0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0.125</v>
      </c>
      <c r="R129" s="145" t="str">
        <f>IF(SP_SUL!Q132="","*",CONCATENATE(SP_SUL!Q132," ",SP_SUL!R132))</f>
        <v>312 M</v>
      </c>
      <c r="S129" s="145" t="str">
        <f>IF(SP_SUL!V132="","*",SP_SUL!V132)</f>
        <v>Elder</v>
      </c>
      <c r="T129" s="145" t="str">
        <f>IF(SP_SUL!W132="","*",SP_SUL!W132)</f>
        <v>Alívio de tensão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344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0</v>
      </c>
    </row>
    <row r="136" spans="1:23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3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1248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0</v>
      </c>
      <c r="W150" s="137">
        <f ca="1">_xlfn.XLOOKUP(G150&amp;$W$2,BS_CONTROLE[CHAVE],BS_CONTROLE[Quantidade_11],"-")</f>
        <v>0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0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26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511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131" sqref="B131:K14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1295</v>
      </c>
      <c r="C2" s="121" t="s">
        <v>977</v>
      </c>
      <c r="D2" s="76" t="s">
        <v>979</v>
      </c>
      <c r="E2" s="76" t="s">
        <v>1296</v>
      </c>
      <c r="F2" s="99" t="s">
        <v>1297</v>
      </c>
      <c r="G2" s="76" t="s">
        <v>1298</v>
      </c>
      <c r="H2" s="76" t="s">
        <v>1299</v>
      </c>
      <c r="I2" s="76" t="s">
        <v>1300</v>
      </c>
      <c r="J2" s="76" t="s">
        <v>1301</v>
      </c>
      <c r="K2" s="78" t="s">
        <v>1302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6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2026-02-06T10:50:28Z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