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42" documentId="8_{B6337239-1A00-434D-AAD0-422EA1FEB5AE}" xr6:coauthVersionLast="47" xr6:coauthVersionMax="47" xr10:uidLastSave="{308C22BC-2E52-4D62-A991-701D5E590E34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<sst xmlns="http://schemas.openxmlformats.org/spreadsheetml/2006/main" count="7290" uniqueCount="1837">
  <si>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</si>
  <si>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</si>
  <si>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</si>
  <si>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</si>
  <si>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</si>
  <si>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</si>
  <si>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</si>
  <si>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</si>
  <si>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</si>
  <si>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</si>
  <si>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</si>
  <si>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</si>
  <si>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</si>
  <si>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</si>
  <si>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</si>
  <si>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</si>
  <si>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</si>
  <si>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</si>
  <si>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</si>
  <si>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</si>
  <si>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</si>
  <si>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</si>
  <si>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</si>
  <si>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</si>
  <si>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</si>
  <si>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</si>
  <si>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</si>
  <si>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</si>
  <si>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</si>
  <si>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</si>
  <si>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</si>
  <si>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</si>
  <si>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</si>
  <si>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</si>
  <si>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</si>
  <si>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</si>
  <si>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</si>
  <si>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</si>
  <si>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</si>
  <si>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</si>
  <si>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</si>
  <si>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</si>
  <si>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</si>
  <si>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</si>
  <si>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</si>
  <si>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</si>
  <si>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</si>
  <si>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</si>
  <si>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</si>
  <si>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</si>
  <si>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</si>
  <si>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</si>
  <si>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</si>
  <si>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</si>
  <si>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</si>
  <si>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</si>
  <si>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</si>
  <si>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</si>
  <si>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</si>
  <si>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</si>
  <si>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</si>
  <si>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</si>
  <si>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</si>
  <si>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</si>
  <si>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</si>
  <si>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</si>
  <si>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</si>
  <si>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</si>
  <si>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</si>
  <si>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</si>
  <si>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</si>
  <si>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</si>
  <si>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</si>
  <si>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</si>
  <si>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</si>
  <si>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</si>
  <si>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</si>
  <si>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</si>
  <si>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</si>
  <si>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</si>
  <si>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</si>
  <si>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</si>
  <si>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</si>
  <si>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</si>
  <si>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</si>
  <si>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</si>
  <si>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</si>
  <si>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</si>
  <si>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</si>
  <si>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</si>
  <si>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</si>
  <si>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</si>
  <si>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</si>
  <si>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</si>
  <si>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</si>
  <si>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</si>
  <si>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</si>
  <si>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</si>
  <si>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</si>
  <si>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</si>
  <si>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</si>
  <si>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</si>
  <si>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</si>
  <si>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</si>
  <si>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</si>
  <si>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</si>
  <si>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</si>
  <si>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</si>
  <si>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</si>
  <si>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</si>
  <si>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</si>
  <si>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</si>
  <si>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</si>
  <si>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</si>
  <si>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</si>
  <si>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</si>
  <si>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</si>
  <si>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</si>
  <si>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</si>
  <si>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</si>
  <si>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</si>
  <si>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</si>
  <si>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</si>
  <si>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</si>
  <si>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</si>
  <si>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</si>
  <si>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</si>
  <si>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</si>
  <si>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</si>
  <si>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</si>
  <si>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</si>
  <si>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</si>
  <si>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</si>
  <si>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</si>
  <si>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</si>
  <si>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</si>
  <si>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</si>
  <si>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</si>
  <si>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</si>
  <si>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</si>
  <si>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</si>
  <si>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</si>
  <si>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</si>
  <si>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</si>
  <si>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</si>
  <si>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</si>
  <si>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</si>
  <si>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</si>
  <si>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</si>
  <si>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</si>
  <si>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</si>
  <si>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</si>
  <si>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</si>
  <si>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</si>
  <si>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</si>
  <si>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</si>
  <si>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</si>
  <si>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</si>
  <si>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</si>
  <si>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</si>
  <si>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</si>
  <si>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</si>
  <si>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</si>
  <si>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</si>
  <si>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</si>
  <si>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</si>
  <si>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</si>
  <si>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</si>
  <si>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</si>
  <si>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</si>
  <si>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</si>
  <si>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</si>
  <si>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</si>
  <si>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</si>
  <si>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</si>
  <si>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</si>
  <si>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</si>
  <si>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</si>
  <si>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</si>
  <si>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</si>
  <si>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</si>
  <si>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</si>
  <si>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</si>
  <si>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</si>
  <si>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</si>
  <si>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</si>
  <si>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</si>
  <si>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</si>
  <si>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</si>
  <si>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</si>
  <si>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</si>
  <si>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</si>
  <si>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</si>
  <si>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</si>
  <si>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</si>
  <si>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</si>
  <si>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</si>
  <si>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</si>
  <si>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</si>
  <si>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</si>
  <si>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</si>
  <si>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</si>
  <si>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</si>
  <si>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</si>
  <si>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</si>
  <si>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</si>
  <si>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</si>
  <si>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</si>
  <si>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</si>
  <si>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</si>
  <si>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</si>
  <si>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</si>
  <si>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</si>
  <si>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</si>
  <si>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</si>
  <si>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</si>
  <si>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</si>
  <si>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</si>
  <si>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</si>
  <si>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</si>
  <si>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</si>
  <si>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</si>
  <si>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</si>
  <si>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</si>
  <si>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</si>
  <si>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</si>
  <si>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</si>
  <si>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</si>
  <si>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</si>
  <si>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</si>
  <si>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</si>
  <si>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</si>
  <si>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</si>
  <si>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</si>
  <si>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</si>
  <si>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</si>
  <si>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</si>
  <si>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</si>
  <si>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</si>
  <si>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</si>
  <si>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</si>
  <si>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</si>
  <si>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</si>
  <si>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</si>
  <si>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</si>
  <si>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</si>
  <si>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</si>
  <si>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</si>
  <si>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</si>
  <si>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</si>
  <si>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</si>
  <si>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</si>
  <si>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</si>
  <si>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</si>
  <si>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</si>
  <si>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</si>
  <si>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</si>
  <si>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</si>
  <si>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</si>
  <si>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</si>
  <si>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</si>
  <si>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</si>
  <si>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</si>
  <si>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</si>
  <si>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</si>
  <si>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</si>
  <si>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</si>
  <si>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</si>
  <si>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</si>
  <si>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</si>
  <si>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</si>
  <si>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</si>
  <si>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</si>
  <si>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</si>
  <si>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</si>
  <si>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</si>
  <si>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</si>
  <si>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</si>
  <si>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</si>
  <si>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</si>
  <si>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</si>
  <si>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</si>
  <si>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</si>
  <si>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</si>
  <si>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</si>
  <si>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</si>
  <si>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</si>
  <si>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</si>
  <si>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</si>
  <si>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</si>
  <si>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</si>
  <si>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</si>
  <si>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</si>
  <si>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</si>
  <si>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</si>
  <si>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</si>
  <si>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</si>
  <si>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</si>
  <si>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</si>
  <si>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</si>
  <si>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</si>
  <si>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</si>
  <si>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</si>
  <si>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</si>
  <si>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</si>
  <si>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</si>
  <si>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</si>
  <si>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</si>
  <si>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</si>
  <si>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</si>
  <si>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</si>
  <si>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</si>
  <si>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</si>
  <si>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</si>
  <si>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</si>
  <si>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</si>
  <si>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</si>
  <si>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</si>
  <si>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</si>
  <si>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</si>
  <si>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</si>
  <si>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</si>
  <si>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</si>
  <si>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</si>
  <si>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</si>
  <si>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</si>
  <si>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</si>
  <si>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</si>
  <si>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</si>
  <si>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</si>
  <si>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</si>
  <si>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</si>
  <si>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</si>
  <si>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</si>
  <si>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</si>
  <si>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</si>
  <si>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</si>
  <si>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</si>
  <si>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</si>
  <si>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</si>
  <si>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</si>
  <si>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</si>
  <si>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</si>
  <si>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</si>
  <si>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</si>
  <si>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</si>
  <si>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</si>
  <si>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</si>
  <si>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</si>
  <si>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</si>
  <si>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</si>
  <si>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</si>
  <si>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</si>
  <si>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</si>
  <si>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</si>
  <si>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</si>
  <si>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</si>
  <si>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</si>
  <si>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</si>
  <si>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</si>
  <si>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</si>
  <si>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</si>
  <si>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</si>
  <si>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</si>
  <si>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</si>
  <si>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</si>
  <si>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</si>
  <si>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</si>
  <si>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</si>
  <si>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</si>
  <si>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</si>
  <si>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</si>
  <si>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</si>
  <si>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</si>
  <si>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</si>
  <si>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</si>
  <si>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</si>
  <si>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</si>
  <si>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</si>
  <si>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</si>
  <si>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</si>
  <si>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</si>
  <si>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</si>
  <si>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</si>
  <si>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</si>
  <si>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</si>
  <si>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</si>
  <si>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</si>
  <si>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</si>
  <si>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</si>
  <si>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</si>
  <si>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</si>
  <si>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</si>
  <si>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</si>
  <si>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</si>
  <si>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</si>
  <si>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</si>
  <si>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</si>
  <si>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</si>
  <si>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</si>
  <si>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</si>
  <si>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</si>
  <si>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</si>
  <si>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</si>
  <si>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</si>
  <si>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</si>
  <si>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</si>
  <si>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</si>
  <si>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</si>
  <si>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</si>
  <si>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</si>
  <si>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</si>
  <si>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</si>
  <si>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</si>
  <si>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</si>
  <si>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</si>
  <si>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</si>
  <si>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</si>
  <si>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</si>
  <si>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</si>
  <si>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</si>
  <si>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</si>
  <si>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</si>
  <si>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</si>
  <si>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</si>
  <si>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</si>
  <si>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</si>
  <si>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</si>
  <si>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</si>
  <si>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</si>
  <si>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</si>
  <si>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</si>
  <si>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</si>
  <si>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</si>
  <si>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</si>
  <si>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</si>
  <si>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</si>
  <si>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</si>
  <si>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</si>
  <si>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</si>
  <si>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</si>
  <si>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</si>
  <si>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</si>
  <si>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</si>
  <si>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</si>
  <si>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</si>
  <si>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</si>
  <si>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</si>
  <si>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</si>
  <si>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</si>
  <si>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</si>
  <si>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</si>
  <si>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</si>
  <si>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</si>
  <si>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</si>
  <si>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</si>
  <si>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</si>
  <si>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</si>
  <si>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</si>
  <si>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</si>
  <si>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</si>
  <si>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</si>
  <si>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</si>
  <si>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</si>
  <si>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</si>
  <si>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</si>
  <si>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</si>
  <si>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</si>
  <si>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</si>
  <si>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</si>
  <si>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</si>
  <si>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</si>
  <si>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</si>
  <si>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</si>
  <si>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</si>
  <si>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</si>
  <si>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</si>
  <si>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</si>
  <si>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</si>
  <si>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</si>
  <si>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</si>
  <si>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</si>
  <si>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</si>
  <si>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</si>
  <si>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</si>
  <si>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</si>
  <si>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</si>
  <si>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</si>
  <si>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</si>
  <si>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</si>
  <si>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</si>
  <si>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</si>
  <si>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</si>
  <si>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</si>
  <si>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</si>
  <si>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</si>
  <si>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</si>
  <si>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</si>
  <si>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</si>
  <si>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</si>
  <si>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</si>
  <si>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</si>
  <si>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</si>
  <si>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</si>
  <si>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</si>
  <si>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</si>
  <si>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</si>
  <si>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</si>
  <si>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</si>
  <si>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</si>
  <si>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</si>
  <si>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</si>
  <si>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</si>
  <si>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</si>
  <si>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</si>
  <si>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</si>
  <si>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</si>
  <si>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</si>
  <si>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</si>
  <si>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</si>
  <si>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</si>
  <si>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</si>
  <si>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</si>
  <si>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</si>
  <si>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</si>
  <si>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</si>
  <si>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</si>
  <si>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</si>
  <si>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</si>
  <si>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</si>
  <si>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</si>
  <si>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</si>
  <si>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</si>
  <si>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</si>
  <si>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</si>
  <si>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</si>
  <si>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</si>
  <si>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</si>
  <si>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</si>
  <si>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</si>
  <si>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</si>
  <si>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</si>
  <si>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</si>
  <si>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</si>
  <si>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</si>
  <si>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</si>
  <si>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</si>
  <si>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</si>
  <si>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</si>
  <si>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</si>
  <si>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</si>
  <si>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</si>
  <si>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</si>
  <si>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</si>
  <si>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</si>
  <si>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</si>
  <si>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</si>
  <si>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</si>
  <si>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</si>
  <si>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</si>
  <si>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</si>
  <si>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</si>
  <si>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</si>
  <si>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</si>
  <si>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</si>
  <si>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</si>
  <si>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</si>
  <si>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</si>
  <si>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</si>
  <si>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</si>
  <si>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</si>
  <si>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</si>
  <si>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</si>
  <si>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</si>
  <si>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</si>
  <si>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</si>
  <si>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</si>
  <si>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</si>
  <si>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</si>
  <si>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</si>
  <si>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</si>
  <si>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</si>
  <si>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</si>
  <si>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</si>
  <si>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</si>
  <si>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</si>
  <si>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</si>
  <si>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</si>
  <si>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</si>
  <si>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</si>
  <si>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</si>
  <si>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</si>
  <si>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</si>
  <si>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</si>
  <si>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</si>
  <si>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</si>
  <si>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</si>
  <si>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</si>
  <si>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</si>
  <si>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</si>
  <si>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</si>
  <si>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</si>
  <si>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</si>
  <si>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</si>
  <si>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</si>
  <si>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</si>
  <si>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</si>
  <si>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</si>
  <si>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</si>
  <si>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</si>
  <si>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</si>
  <si>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</si>
  <si>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</si>
  <si>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</si>
  <si>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</si>
  <si>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</si>
  <si>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</si>
  <si>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</si>
  <si>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</si>
  <si>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</si>
  <si>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</si>
  <si>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</si>
  <si>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</si>
  <si>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</si>
  <si>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</si>
  <si>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</si>
  <si>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</si>
  <si>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</si>
  <si>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</si>
  <si>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</si>
  <si>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</si>
  <si>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</si>
  <si>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</si>
  <si>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</si>
  <si>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</si>
  <si>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</si>
  <si>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</si>
  <si>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</si>
  <si>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</si>
  <si>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</si>
  <si>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</si>
  <si>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</si>
  <si>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</si>
  <si>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</si>
  <si>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</si>
  <si>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</si>
  <si>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</si>
  <si>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</si>
  <si>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</si>
  <si>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</si>
  <si>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</si>
  <si>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</si>
  <si>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</si>
  <si>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</si>
  <si>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</si>
  <si>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</si>
  <si>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</si>
  <si>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</si>
  <si>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</si>
  <si>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</si>
  <si>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</si>
  <si>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</si>
  <si>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</si>
  <si>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</si>
  <si>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</si>
  <si>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</si>
  <si>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</si>
  <si>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</si>
  <si>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</si>
  <si>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</si>
  <si>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</si>
  <si>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</si>
  <si>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</si>
  <si>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</si>
  <si>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</si>
  <si>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</si>
  <si>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</si>
  <si>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</si>
  <si>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</si>
  <si>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</si>
  <si>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</si>
  <si>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</si>
  <si>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</si>
  <si>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</si>
  <si>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</si>
  <si>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</si>
  <si>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</si>
  <si>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</si>
  <si>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</si>
  <si>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</si>
  <si>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</si>
  <si>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</si>
  <si>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</si>
  <si>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</si>
  <si>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</si>
  <si>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</si>
  <si>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</si>
  <si>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</si>
  <si>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</si>
  <si>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</si>
  <si>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</si>
  <si>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</si>
  <si>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</si>
  <si>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</si>
  <si>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</si>
  <si>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</si>
  <si>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</si>
  <si>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</si>
  <si>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</si>
  <si>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</si>
  <si>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</si>
  <si>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</si>
  <si>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</si>
  <si>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</si>
  <si>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</si>
  <si>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</si>
  <si>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</si>
  <si>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</si>
  <si>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</si>
  <si>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</si>
  <si>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</si>
  <si>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</si>
  <si>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</si>
  <si>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</si>
  <si>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</si>
  <si>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</si>
  <si>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</si>
  <si>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</si>
  <si>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</si>
  <si>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</si>
  <si>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</si>
  <si>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</si>
  <si>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</si>
  <si>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</si>
  <si>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</si>
  <si>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</si>
  <si>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</si>
  <si>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</si>
  <si>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</si>
  <si>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</si>
  <si>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</si>
  <si>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</si>
  <si>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</si>
  <si>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</si>
  <si>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</si>
  <si>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</si>
  <si>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</si>
  <si>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</si>
  <si>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</si>
  <si>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</si>
  <si>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</si>
  <si>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</si>
  <si>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</si>
  <si>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</si>
  <si>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</si>
  <si>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</si>
  <si>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</si>
  <si>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</si>
  <si>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</si>
  <si>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</si>
  <si>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</si>
  <si>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</si>
  <si>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</si>
  <si>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</si>
  <si>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</si>
  <si>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</si>
  <si>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</si>
  <si>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</si>
  <si>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</si>
  <si>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</si>
  <si>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</si>
  <si>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</si>
  <si>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</si>
  <si>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</si>
  <si>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</si>
  <si>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</si>
  <si>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</si>
  <si>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</si>
  <si>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</si>
  <si>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</si>
  <si>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</si>
  <si>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</si>
  <si>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</si>
  <si>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</si>
  <si>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</si>
  <si>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</si>
  <si>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</si>
  <si>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</si>
  <si>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</si>
  <si>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</si>
  <si>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</si>
  <si>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</si>
  <si>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</si>
  <si>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</si>
  <si>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</si>
  <si>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</si>
  <si>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</si>
  <si>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</si>
  <si>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</si>
  <si>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</si>
  <si>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</si>
  <si>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</si>
  <si>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</si>
  <si>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</si>
  <si>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</si>
  <si>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</si>
  <si>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</si>
  <si>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</si>
  <si>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</si>
  <si>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</si>
  <si>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</si>
  <si>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</si>
  <si>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</si>
  <si>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</si>
  <si>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</si>
  <si>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</si>
  <si>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</si>
  <si>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</si>
  <si>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</si>
  <si>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</si>
  <si>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</si>
  <si>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</si>
  <si>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</si>
  <si>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</si>
  <si>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</si>
  <si>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</si>
  <si>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</si>
  <si>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</si>
  <si>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</si>
  <si>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</si>
  <si>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</si>
  <si>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</si>
  <si>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</si>
  <si>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</si>
  <si>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</si>
  <si>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</si>
  <si>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</si>
  <si>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</si>
  <si>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</si>
  <si>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</si>
  <si>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</si>
  <si>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</si>
  <si>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</si>
  <si>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</si>
  <si>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</si>
  <si>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</si>
  <si>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</si>
  <si>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</si>
  <si>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</si>
  <si>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</si>
  <si>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</si>
  <si>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</si>
  <si>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</si>
  <si>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</si>
  <si>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</si>
  <si>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</si>
  <si>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</si>
  <si>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</si>
  <si>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</si>
  <si>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</si>
  <si>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</si>
  <si>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</si>
  <si>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</si>
  <si>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</si>
  <si>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</si>
  <si>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</si>
  <si>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</si>
  <si>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</si>
  <si>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</si>
  <si>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</si>
  <si>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</si>
  <si>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</si>
  <si>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</si>
  <si>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</si>
  <si>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</si>
  <si>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</si>
  <si>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</si>
  <si>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</si>
  <si>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</si>
  <si>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</si>
  <si>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</si>
  <si>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</si>
  <si>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</si>
  <si>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</si>
  <si>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</si>
  <si>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</si>
  <si>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</si>
  <si>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</si>
  <si>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</si>
  <si>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</si>
  <si>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</si>
  <si>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</si>
  <si>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</si>
  <si>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</si>
  <si>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</si>
  <si>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</si>
  <si>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</si>
  <si>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</si>
  <si>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</si>
  <si>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</si>
  <si>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</si>
  <si>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</si>
  <si>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</si>
  <si>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</si>
  <si>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</si>
  <si>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</si>
  <si>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</si>
  <si>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</si>
  <si>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</si>
  <si>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</si>
  <si>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</si>
  <si>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</si>
  <si>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</si>
  <si>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</si>
  <si>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</si>
  <si>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</si>
  <si>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</si>
  <si>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</si>
  <si>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</si>
  <si>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</si>
  <si>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</si>
  <si>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</si>
  <si>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</si>
  <si>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</si>
  <si>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</si>
  <si>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</si>
  <si>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</si>
  <si>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</si>
  <si>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</si>
  <si>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</si>
  <si>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</si>
  <si>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</si>
  <si>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</si>
  <si>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</si>
  <si>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</si>
  <si>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</si>
  <si>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</si>
  <si>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</si>
  <si>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</si>
  <si>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</si>
  <si>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</si>
  <si>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</si>
  <si>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</si>
  <si>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</si>
  <si>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</si>
  <si>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</si>
  <si>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</si>
  <si>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</si>
  <si>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</si>
  <si>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</si>
  <si>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</si>
  <si>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</si>
  <si>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</si>
  <si>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</si>
  <si>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</si>
  <si>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</si>
  <si>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</si>
  <si>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</si>
  <si>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</si>
  <si>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</si>
  <si>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</si>
  <si>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</si>
  <si>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</si>
  <si>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</si>
  <si>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</si>
  <si>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</si>
  <si>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</si>
  <si>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</si>
  <si>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</si>
  <si>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</si>
  <si>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</si>
  <si>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</si>
  <si>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</si>
  <si>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</si>
  <si>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</si>
  <si>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</si>
  <si>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</si>
  <si>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</si>
  <si>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</si>
  <si>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</si>
  <si>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</si>
  <si>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</si>
  <si>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</si>
  <si>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</si>
  <si>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</si>
  <si>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</si>
  <si>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</si>
  <si>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</si>
  <si>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</si>
  <si>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</si>
  <si>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</si>
  <si>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</si>
  <si>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</si>
  <si>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</si>
  <si>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</si>
  <si>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</si>
  <si>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</si>
  <si>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</si>
  <si>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</si>
  <si>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</si>
  <si>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</si>
  <si>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</si>
  <si>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</si>
  <si>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</si>
  <si>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</si>
  <si>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</si>
  <si>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</si>
  <si>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</si>
  <si>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</si>
  <si>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</si>
  <si>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</si>
  <si>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</si>
  <si>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</si>
  <si>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</si>
  <si>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</si>
  <si>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</si>
  <si>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</si>
  <si>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</si>
  <si>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</si>
  <si>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</si>
  <si>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</si>
  <si>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</si>
  <si>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</si>
  <si>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</si>
  <si>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</si>
  <si>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</si>
  <si>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</si>
  <si>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</si>
  <si>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</si>
  <si>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</si>
  <si>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</si>
  <si>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</si>
  <si>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</si>
  <si>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</si>
  <si>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</si>
  <si>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</si>
  <si>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</si>
  <si>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</si>
  <si>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</si>
  <si>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</si>
  <si>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</si>
  <si>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</si>
  <si>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</si>
  <si>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</si>
  <si>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</si>
  <si>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</si>
  <si>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</si>
  <si>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</si>
  <si>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</si>
  <si>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</si>
  <si>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</si>
  <si>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</si>
  <si>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</si>
  <si>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</si>
  <si>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</si>
  <si>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</si>
  <si>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</si>
  <si>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</si>
  <si>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</si>
  <si>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</si>
  <si>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</si>
  <si>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</si>
  <si>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</si>
  <si>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</si>
  <si>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</si>
  <si>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</si>
  <si>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</si>
  <si>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</si>
  <si>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</si>
  <si>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</si>
  <si>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</si>
  <si>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</si>
  <si>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</si>
  <si>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</si>
  <si>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</si>
  <si>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</si>
  <si>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</si>
  <si>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</si>
  <si>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</si>
  <si>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</si>
  <si>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</si>
  <si>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</si>
  <si>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</si>
  <si>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</si>
  <si>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</si>
  <si>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</si>
  <si>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</si>
  <si>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</si>
  <si>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</si>
  <si>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</si>
  <si>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</si>
  <si>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</si>
  <si>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</si>
  <si>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</si>
  <si>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</si>
  <si>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</si>
  <si>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</si>
  <si>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</si>
  <si>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</si>
  <si>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</si>
  <si>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</si>
  <si>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</si>
  <si>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</si>
  <si>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</si>
  <si>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</si>
  <si>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</si>
  <si>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</si>
  <si>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</si>
  <si>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</si>
  <si>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</si>
  <si>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</si>
  <si>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</si>
  <si>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</si>
  <si>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</si>
  <si>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</si>
  <si>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</si>
  <si>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</si>
  <si>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</si>
  <si>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</si>
  <si>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</si>
  <si>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</si>
  <si>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</si>
  <si>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</si>
  <si>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</si>
  <si>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</si>
  <si>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</si>
  <si>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</si>
  <si>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</si>
  <si>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</si>
  <si>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</si>
  <si>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</si>
  <si>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</si>
  <si>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</si>
  <si>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</si>
  <si>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</si>
  <si>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</si>
  <si>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</si>
  <si>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</si>
  <si>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</si>
  <si>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</si>
  <si>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</si>
  <si>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</si>
  <si>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</si>
  <si>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</si>
  <si>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</si>
  <si>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</si>
  <si>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</si>
  <si>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</si>
  <si>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</si>
  <si>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</si>
  <si>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</si>
  <si>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</si>
  <si>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</si>
  <si>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</si>
  <si>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</si>
  <si>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</si>
  <si>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</si>
  <si>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</si>
  <si>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</si>
  <si>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</si>
  <si>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</si>
  <si>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</si>
  <si>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</si>
  <si>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</si>
  <si>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</si>
  <si>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</si>
  <si>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</si>
  <si>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</si>
  <si>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</si>
  <si>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</si>
  <si>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</si>
  <si>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</si>
  <si>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</si>
  <si>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</si>
  <si>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</si>
  <si>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</si>
  <si>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</si>
  <si>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</si>
  <si>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</si>
  <si>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</si>
  <si>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</si>
  <si>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</si>
  <si>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</si>
  <si>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</si>
  <si>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</si>
  <si>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</si>
  <si>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</si>
  <si>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</si>
  <si>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</si>
  <si>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</si>
  <si>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</si>
  <si>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</si>
  <si>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</si>
  <si>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</si>
  <si>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</si>
  <si>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</si>
  <si>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</si>
  <si>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</si>
  <si>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</si>
  <si>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</si>
  <si>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</si>
  <si>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</si>
  <si>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</si>
  <si>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</si>
  <si>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</si>
  <si>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</si>
  <si>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</si>
  <si>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</si>
  <si>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</si>
  <si>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</si>
  <si>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</si>
  <si>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</si>
  <si>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</si>
  <si>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</si>
  <si>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</si>
  <si>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</si>
  <si>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</si>
  <si>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</si>
  <si>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</si>
  <si>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</si>
  <si>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</si>
  <si>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</si>
  <si>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</si>
  <si>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</si>
  <si>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</si>
  <si>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</si>
  <si>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</si>
  <si>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</si>
  <si>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</si>
  <si>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</si>
  <si>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</si>
  <si>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</si>
  <si>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</si>
  <si>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</si>
  <si>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</si>
  <si>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</si>
  <si>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</si>
  <si>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</si>
  <si>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</si>
  <si>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</si>
  <si>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</si>
  <si>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</si>
  <si>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</si>
  <si>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</si>
  <si>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</si>
  <si>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</si>
  <si>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</si>
  <si>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</si>
  <si>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</si>
  <si>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</si>
  <si>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</si>
  <si>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</si>
  <si>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</si>
  <si>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</si>
  <si>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</si>
  <si>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</si>
  <si>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</si>
  <si>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</si>
  <si>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</si>
  <si>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</si>
  <si>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</si>
  <si>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</si>
  <si>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</si>
  <si>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</si>
  <si>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</si>
  <si>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</si>
  <si>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</si>
  <si>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</si>
  <si>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</si>
  <si>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</si>
  <si>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</si>
  <si>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</si>
  <si>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</si>
  <si>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</si>
  <si>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</si>
  <si>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</si>
  <si>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</si>
  <si>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</si>
  <si>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</si>
  <si>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</si>
  <si>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</si>
  <si>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</si>
  <si>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</si>
  <si>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</si>
  <si>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</si>
  <si>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</si>
  <si>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</si>
  <si>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</si>
  <si>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</si>
  <si>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</si>
  <si>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</si>
  <si>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</si>
  <si>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</si>
  <si>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</si>
  <si>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</si>
  <si>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</si>
  <si>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</si>
  <si>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</si>
  <si>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</si>
  <si>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</si>
  <si>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</si>
  <si>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</si>
  <si>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</si>
  <si>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</si>
  <si>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</si>
  <si>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</si>
  <si>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</si>
  <si>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</si>
  <si>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</si>
  <si>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</si>
  <si>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</si>
  <si>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</si>
  <si>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</si>
  <si>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</si>
  <si>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</si>
  <si>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</si>
  <si>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</si>
  <si>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</si>
  <si>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</si>
  <si>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</si>
  <si>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</si>
  <si>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</si>
  <si>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</si>
  <si>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</si>
  <si>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</si>
  <si>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</si>
  <si>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</si>
  <si>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</si>
  <si>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</si>
  <si>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</si>
  <si>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</si>
  <si>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</si>
  <si>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</si>
  <si>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</si>
  <si>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</si>
  <si>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</si>
  <si>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</si>
  <si>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</si>
  <si>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</si>
  <si>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</si>
  <si>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</si>
  <si>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</si>
  <si>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</si>
  <si>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</si>
  <si>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</si>
  <si>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</si>
  <si>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</si>
  <si>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</si>
  <si>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</si>
  <si>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</si>
  <si>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</si>
  <si>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</si>
  <si>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</si>
  <si>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</si>
  <si>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</si>
  <si>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</si>
  <si>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</si>
  <si>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</si>
  <si>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</si>
  <si>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</si>
  <si>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</si>
  <si>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</si>
  <si>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</si>
  <si>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</si>
  <si>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</si>
  <si>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</si>
  <si>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</si>
  <si>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</si>
  <si>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</si>
  <si>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</si>
  <si>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</si>
  <si>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</si>
  <si>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</si>
  <si>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</si>
  <si>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</si>
  <si>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</si>
  <si>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</si>
  <si>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</si>
  <si>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</si>
  <si>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</si>
  <si>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</si>
  <si>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</si>
  <si>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</si>
  <si>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</si>
  <si>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</si>
  <si>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</si>
  <si>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</si>
  <si>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</si>
  <si>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</si>
  <si>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</si>
  <si>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</si>
  <si>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</si>
  <si>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</si>
  <si>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</si>
  <si>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</si>
  <si>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</si>
  <si>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</si>
  <si>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</si>
  <si>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</si>
  <si>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</si>
  <si>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</si>
  <si>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</si>
  <si>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</si>
  <si>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</si>
  <si>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</si>
  <si>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</si>
  <si>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</si>
  <si>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</si>
  <si>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</si>
  <si>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</si>
  <si>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</si>
  <si>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</si>
  <si>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</si>
  <si>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</si>
  <si>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</si>
  <si>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</si>
  <si>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</si>
  <si>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</si>
  <si>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</si>
  <si>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</si>
  <si>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</si>
  <si>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</si>
  <si>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</si>
  <si>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</si>
  <si>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</si>
  <si>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</si>
  <si>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</si>
  <si>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</si>
  <si>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</si>
  <si>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</si>
  <si>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</si>
  <si>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</si>
  <si>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</si>
  <si>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</si>
  <si>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</si>
  <si>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</si>
  <si>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</si>
  <si>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</si>
  <si>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</si>
  <si>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</si>
  <si>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</si>
  <si>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</si>
  <si>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</si>
  <si>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</si>
  <si>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</si>
  <si>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</si>
  <si>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</si>
  <si>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</si>
  <si>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</si>
  <si>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</si>
  <si>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</si>
  <si>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</si>
  <si>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</si>
  <si>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</si>
  <si>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</si>
  <si>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</si>
  <si>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</si>
  <si>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</si>
  <si>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</si>
  <si>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</si>
  <si>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</si>
  <si>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</si>
  <si>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</si>
  <si>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</si>
  <si>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</si>
  <si>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</si>
  <si>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</si>
  <si>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</si>
  <si>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</si>
  <si>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</si>
  <si>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</si>
  <si>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</si>
  <si>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</si>
  <si>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</si>
  <si>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</si>
  <si>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</si>
  <si>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</si>
  <si>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</si>
  <si>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</si>
  <si>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</si>
  <si>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</si>
  <si>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</si>
  <si>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</si>
  <si>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</si>
  <si>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</si>
  <si>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</si>
  <si>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</si>
  <si>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</si>
  <si>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</si>
  <si>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</si>
  <si>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</si>
  <si>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</si>
  <si>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</si>
  <si>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</si>
  <si>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</si>
  <si>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</si>
  <si>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</si>
  <si>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</si>
  <si>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</si>
  <si>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</si>
  <si>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</si>
  <si>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</si>
  <si>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</si>
  <si>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</si>
  <si>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</si>
  <si>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</si>
  <si>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</si>
  <si>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</si>
  <si>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</si>
  <si>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</si>
  <si>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</si>
  <si>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</si>
  <si>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</si>
  <si>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</si>
  <si>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</si>
  <si>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</si>
  <si>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</si>
  <si>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</si>
  <si>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</si>
  <si>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</si>
  <si>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</si>
  <si>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</si>
  <si>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</si>
  <si>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</si>
  <si>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</si>
  <si>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</si>
  <si>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</si>
  <si>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</si>
  <si>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</si>
  <si>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</si>
  <si>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</si>
  <si>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</si>
  <si>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</si>
  <si>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</si>
  <si>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</si>
  <si>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</si>
  <si>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</si>
  <si>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</si>
  <si>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</si>
  <si>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</si>
  <si>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</si>
  <si>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</si>
  <si>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</si>
  <si>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</si>
  <si>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</si>
  <si>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</si>
  <si>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</si>
  <si>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</si>
  <si>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</si>
  <si>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</si>
  <si>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</si>
  <si>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</si>
  <si>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</si>
  <si>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</si>
  <si>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</si>
  <si>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</si>
  <si>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</si>
  <si>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</si>
  <si>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</si>
  <si>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</si>
  <si>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</si>
  <si>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</si>
  <si>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</si>
  <si>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</si>
  <si>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</si>
  <si>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</si>
  <si>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</si>
  <si>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</si>
  <si>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</si>
  <si>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</si>
  <si>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</si>
  <si>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</si>
  <si>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</si>
  <si>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</si>
  <si>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</si>
  <si>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</si>
  <si>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</si>
  <si>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</si>
  <si>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</si>
  <si>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</si>
  <si>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</si>
  <si>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</si>
  <si>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</si>
  <si>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</si>
  <si>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</si>
  <si>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</si>
  <si>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</si>
  <si>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</si>
  <si>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</si>
  <si>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</si>
  <si>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</si>
  <si>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</si>
  <si>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</si>
  <si>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</si>
  <si>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</si>
  <si>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</si>
  <si>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</si>
  <si>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</si>
  <si>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</si>
  <si>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</si>
  <si>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</si>
  <si>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</si>
  <si>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</si>
  <si>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</si>
  <si>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</si>
  <si>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</si>
  <si>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</si>
  <si>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</si>
  <si>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</si>
  <si>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</si>
  <si>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</si>
  <si>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</si>
  <si>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</si>
  <si>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</si>
  <si>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</si>
  <si>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</si>
  <si>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</si>
  <si>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</si>
  <si>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</si>
  <si>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</si>
  <si>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</si>
  <si>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</si>
  <si>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</si>
  <si>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</si>
  <si>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</si>
  <si>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</si>
  <si>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</si>
  <si>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</si>
  <si>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</si>
  <si>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</si>
  <si>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</si>
  <si>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</si>
  <si>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</si>
  <si>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</si>
  <si>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</si>
  <si>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</si>
  <si>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</si>
  <si>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</si>
  <si>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</si>
  <si>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</si>
  <si>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</si>
  <si>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</si>
  <si>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</si>
  <si>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</si>
  <si>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</si>
  <si>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</si>
  <si>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</si>
  <si>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</si>
  <si>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</si>
  <si>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</si>
  <si>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</si>
  <si>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</si>
  <si>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</si>
  <si>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</si>
  <si>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</si>
  <si>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</si>
  <si>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</si>
  <si>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</si>
  <si>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</si>
  <si>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</si>
  <si>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</si>
  <si>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</si>
  <si>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</si>
  <si>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</si>
  <si>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</si>
  <si>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</si>
  <si>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</si>
  <si>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</si>
  <si>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</si>
  <si>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</si>
  <si>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</si>
  <si>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</si>
  <si>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</si>
  <si>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</si>
  <si>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</si>
  <si>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</si>
  <si>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</si>
  <si>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</si>
  <si>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</si>
  <si>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</si>
  <si>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</si>
  <si>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</si>
  <si>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</si>
  <si>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</si>
  <si>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</si>
  <si>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</si>
  <si>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</si>
  <si>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</si>
  <si>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</si>
  <si>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</si>
  <si>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</si>
  <si>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</si>
  <si>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</si>
  <si>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</si>
  <si>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</si>
  <si>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</si>
  <si>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</si>
  <si>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</si>
  <si>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</si>
  <si>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</si>
  <si>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</si>
  <si>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</si>
  <si>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</si>
  <si>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</si>
  <si>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</si>
  <si>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</si>
  <si>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</si>
  <si>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</si>
  <si>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</si>
  <si>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</si>
  <si>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</si>
  <si>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</si>
  <si>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</si>
  <si>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</si>
  <si>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</si>
  <si>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</si>
  <si>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</si>
  <si>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</si>
  <si>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</si>
  <si>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</si>
  <si>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</si>
  <si>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</si>
  <si>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</si>
  <si>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</si>
  <si>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</si>
  <si>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</si>
  <si>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</si>
  <si>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</si>
  <si>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</si>
  <si>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</si>
  <si>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</si>
  <si>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</si>
  <si>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</si>
  <si>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</si>
  <si>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</si>
  <si>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</si>
  <si>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</si>
  <si>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</si>
  <si>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</si>
  <si>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</si>
  <si>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</si>
  <si>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</si>
  <si>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</si>
  <si>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</si>
  <si>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</si>
  <si>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</si>
  <si>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em intervalo as 14:52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</si>
  <si>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</si>
  <si>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</si>
  <si>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</si>
  <si>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</si>
  <si>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</si>
  <si>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</si>
  <si>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</si>
  <si>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</si>
  <si>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</si>
  <si>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</si>
  <si>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</si>
  <si>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</si>
  <si>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</si>
  <si>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</si>
  <si>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</si>
  <si>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</si>
  <si>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</si>
  <si>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</si>
  <si>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</si>
  <si>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Em intervalo as 13:15h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</si>
  <si>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</si>
  <si>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</si>
  <si>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</si>
  <si>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</si>
  <si>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</si>
  <si>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</si>
  <si>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</si>
  <si>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</si>
  <si>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</si>
  <si>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</si>
  <si>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TEX</t>
  </si>
  <si>
    <t>Cleyton</t>
  </si>
  <si>
    <t>Descarga de pedra do km 695 ao km 697</t>
  </si>
  <si>
    <t>Execução de solda VIA2</t>
  </si>
  <si>
    <t>TAPNORTE</t>
  </si>
  <si>
    <t>Substituição de jacaré AMV TAP NORTE</t>
  </si>
  <si>
    <t>PUR-PPP</t>
  </si>
  <si>
    <t>PURPPP</t>
  </si>
  <si>
    <t>Deslocamento de PUR a PPP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</si>
  <si>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</si>
  <si>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</si>
  <si>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</si>
  <si>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</si>
  <si>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</si>
  <si>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</si>
  <si>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</si>
  <si>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</si>
  <si>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</si>
  <si>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</si>
  <si>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11.300</t>
  </si>
  <si>
    <t>5.900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</si>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</sst>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AJ367" activePane="bottomRight" state="frozen"/>
      <selection pane="bottomRight" activeCell="B374" sqref="B3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0.61944444444444446</v>
      </c>
      <c r="AT341" s="38"/>
      <c r="AU341" s="38"/>
      <c r="AV341" s="38"/>
      <c r="AW341" s="38"/>
      <c r="AX341" s="38"/>
      <c r="AY341" s="310" t="str">
        <f>IF(D341="","*",IFERROR(IF(ISODD(COUNT(AS341:AX341)),"ERRO",SUM((AT341-AS341),(AV341-AU341),(AX341-AW341))),"ERRO"))</f>
        <v>ERRO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e">
        <f t="shared" si="60"/>
        <v>#VALUE!</v>
      </c>
      <c r="BR341" s="18" t="e">
        <f t="shared" si="61"/>
        <v>#VALUE!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27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</v>
      </c>
      <c r="BR346" s="18">
        <f>IF(OR(B346="",F346=""),"*",AY346/P346)</f>
        <v>1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TMT</v>
      </c>
      <c r="AN350" s="297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/>
      <c r="AU363" s="237"/>
      <c r="AV363" s="237"/>
      <c r="AW363" s="237"/>
      <c r="AX363" s="38"/>
      <c r="AY363" s="310" t="str">
        <f>IF(D363="","*",IFERROR(IF(ISODD(COUNT(AS363:AX363)),"ERRO",SUM((AT363-AS363),(AV363-AU363),(AX363-AW363))),"ERRO"))</f>
        <v>ERRO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27" t="s">
        <v>1765</v>
      </c>
      <c r="BK363" s="16" t="s">
        <v>1766</v>
      </c>
      <c r="BL363" s="15"/>
      <c r="BM363" s="14"/>
      <c r="BN363" s="14"/>
      <c r="BO363" s="160"/>
      <c r="BP363" s="17"/>
      <c r="BQ363" s="12" t="e">
        <f>IF(AND(BR363&lt;1,BS363&lt;1),"Produção e Intervalo",IF(BR363&lt;1,"Intervalo",IF(BS363&lt;1,"Produção","Aderente")))</f>
        <v>#VALUE!</v>
      </c>
      <c r="BR363" s="18" t="e">
        <f>IF(OR(B363="",F363=""),"*",AY363/P363)</f>
        <v>#VALUE!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/>
      <c r="AT368" s="237"/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1</v>
      </c>
      <c r="BI368" s="16"/>
      <c r="BJ368" s="327" t="s">
        <v>1773</v>
      </c>
      <c r="BK368" s="327" t="s">
        <v>1774</v>
      </c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329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-</v>
      </c>
      <c r="AL373" s="297" t="str">
        <f>IF(BS_CONTROLE[[#This Row],[Local - Encerramento]]=0, "-", BS_CONTROLE[[#This Row],[Local - Encerramento]])</f>
        <v>-</v>
      </c>
      <c r="AM373" s="297" t="str">
        <f>IF(BS_CONTROLE[[#This Row],[Entre - Estações]]=0, "-", BS_CONTROLE[[#This Row],[Entre - Estações]])</f>
        <v>-</v>
      </c>
      <c r="AN373" s="297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1777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1778</v>
      </c>
      <c r="W374" s="329" t="s">
        <v>1290</v>
      </c>
      <c r="X374" s="51" t="s">
        <v>972</v>
      </c>
      <c r="Y374" s="153"/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/>
      <c r="AS374" s="237"/>
      <c r="AT374" s="237"/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/>
      <c r="BI374" s="16"/>
      <c r="BJ374" s="301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1779</v>
      </c>
      <c r="X375" s="51" t="s">
        <v>972</v>
      </c>
      <c r="Y375" s="153"/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1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/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/>
      <c r="BI376" s="16"/>
      <c r="BJ376" s="301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1780</v>
      </c>
      <c r="X377" s="51" t="s">
        <v>972</v>
      </c>
      <c r="Y377" s="153"/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/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1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1782</v>
      </c>
      <c r="X383" s="51" t="s">
        <v>972</v>
      </c>
      <c r="Y383" s="153"/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1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1783</v>
      </c>
      <c r="N384" s="199" t="s">
        <v>1784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1785</v>
      </c>
      <c r="X384" s="51" t="s">
        <v>972</v>
      </c>
      <c r="Y384" s="153"/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1786</v>
      </c>
      <c r="W385" s="329" t="s">
        <v>1787</v>
      </c>
      <c r="X385" s="51" t="s">
        <v>972</v>
      </c>
      <c r="Y385" s="153"/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1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/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1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/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/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47 BK364 BK366:BK36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C12" sqref="C12"/>
    </sheetView>
  </sheetViews>
  <sheetFormatPr defaultRowHeight="15"/>
  <cols>
    <col min="5" max="5" width="25.140625" customWidth="1"/>
  </cols>
  <sheetData>
    <row r="1" spans="3:8">
      <c r="C1" s="391" t="s">
        <v>1788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1789</v>
      </c>
      <c r="E3" s="313" t="s">
        <v>1790</v>
      </c>
      <c r="F3" s="313" t="s">
        <v>1791</v>
      </c>
      <c r="G3" s="313" t="s">
        <v>1792</v>
      </c>
      <c r="H3" s="313" t="s">
        <v>1793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1794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1795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4"/>
      <c r="F10" s="314" t="s">
        <v>1796</v>
      </c>
      <c r="G10" s="314"/>
      <c r="H10" s="314"/>
    </row>
    <row r="11" spans="3:8">
      <c r="C11" s="314" t="s">
        <v>1743</v>
      </c>
      <c r="D11" s="314">
        <v>9044</v>
      </c>
      <c r="E11" s="314"/>
      <c r="F11" s="314" t="s">
        <v>1797</v>
      </c>
      <c r="G11" s="314"/>
      <c r="H11" s="314"/>
    </row>
    <row r="12" spans="3:8">
      <c r="C12" s="314"/>
      <c r="D12" s="314"/>
      <c r="E12" s="314"/>
      <c r="F12" s="314"/>
      <c r="G12" s="314"/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workbookViewId="0">
      <selection activeCell="N3000" sqref="N300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1798</v>
      </c>
      <c r="W1" s="397"/>
      <c r="X1" s="397"/>
      <c r="Y1" s="103"/>
    </row>
    <row r="2" spans="1:25" s="100" customFormat="1" ht="11.25" customHeight="1">
      <c r="A2" s="104" t="s">
        <v>1799</v>
      </c>
      <c r="B2" s="104" t="s">
        <v>1800</v>
      </c>
      <c r="C2" s="104" t="s">
        <v>605</v>
      </c>
      <c r="D2" s="105" t="s">
        <v>1177</v>
      </c>
      <c r="E2" s="105" t="s">
        <v>1178</v>
      </c>
      <c r="F2" s="105" t="s">
        <v>1801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1802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5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5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>
      <c r="A371" s="108" t="str">
        <f>IF(FN_MC!Y374="","*",FN_MC!Y374)</f>
        <v>*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300</v>
      </c>
      <c r="W371" s="111">
        <f ca="1">_xlfn.XLOOKUP(G371&amp;$W$2,BS_CONTROLE[CHAVE],BS_CONTROLE[Quantidade_11],"-")</f>
        <v>179</v>
      </c>
      <c r="X371" s="111">
        <f ca="1">_xlfn.XLOOKUP(G371&amp;$X$2,BS_CONTROLE[CHAVE],BS_CONTROLE[Quantidade_11],"-")</f>
        <v>289</v>
      </c>
    </row>
    <row r="372" spans="1:24" s="112" customFormat="1">
      <c r="A372" s="108" t="str">
        <f>IF(FN_MC!Y375="","*",FN_MC!Y375)</f>
        <v>*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*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*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*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90</v>
      </c>
      <c r="W377" s="111">
        <f ca="1">_xlfn.XLOOKUP(G377&amp;$W$2,BS_CONTROLE[CHAVE],BS_CONTROLE[Quantidade_11],"-")</f>
        <v>1316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*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*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IF(FN_MC!Y385="","*",FN_MC!Y385)</f>
        <v>*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*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*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*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1803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1804</v>
      </c>
      <c r="C2" s="95" t="s">
        <v>1162</v>
      </c>
      <c r="D2" s="95" t="s">
        <v>1164</v>
      </c>
      <c r="E2" s="95" t="s">
        <v>1805</v>
      </c>
      <c r="F2" s="95" t="s">
        <v>1806</v>
      </c>
      <c r="G2" s="95" t="s">
        <v>1807</v>
      </c>
      <c r="H2" s="95" t="s">
        <v>1808</v>
      </c>
      <c r="I2" s="95" t="s">
        <v>1809</v>
      </c>
      <c r="J2" s="95" t="s">
        <v>1810</v>
      </c>
      <c r="K2" s="130" t="s">
        <v>1811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*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*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1812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1813</v>
      </c>
      <c r="C4" s="318" t="s">
        <v>1814</v>
      </c>
      <c r="D4" s="318" t="s">
        <v>1815</v>
      </c>
      <c r="E4" s="318" t="s">
        <v>1816</v>
      </c>
      <c r="F4" s="318" t="s">
        <v>7</v>
      </c>
      <c r="G4" s="318" t="s">
        <v>1817</v>
      </c>
      <c r="H4" s="187"/>
    </row>
    <row r="5" spans="1:8" ht="43.5">
      <c r="A5" s="187"/>
      <c r="B5" s="319" t="s">
        <v>1818</v>
      </c>
      <c r="C5" s="319">
        <v>309525</v>
      </c>
      <c r="D5" s="319" t="s">
        <v>1819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1820</v>
      </c>
      <c r="C6" s="319">
        <v>256875</v>
      </c>
      <c r="D6" s="319" t="s">
        <v>1821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1822</v>
      </c>
      <c r="C7" s="319">
        <v>257278</v>
      </c>
      <c r="D7" s="319" t="s">
        <v>1823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1824</v>
      </c>
      <c r="C8" s="319">
        <v>261794</v>
      </c>
      <c r="D8" s="319" t="s">
        <v>1825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1826</v>
      </c>
      <c r="C9" s="319">
        <v>257033</v>
      </c>
      <c r="D9" s="319" t="s">
        <v>1827</v>
      </c>
      <c r="E9" s="319" t="s">
        <v>838</v>
      </c>
      <c r="F9" s="319" t="s">
        <v>194</v>
      </c>
      <c r="G9" s="319" t="s">
        <v>1828</v>
      </c>
      <c r="H9" s="187"/>
    </row>
    <row r="10" spans="1:8" ht="43.5">
      <c r="A10" s="187"/>
      <c r="B10" s="319" t="s">
        <v>1829</v>
      </c>
      <c r="C10" s="319">
        <v>396578</v>
      </c>
      <c r="D10" s="319" t="s">
        <v>1830</v>
      </c>
      <c r="E10" s="319" t="s">
        <v>838</v>
      </c>
      <c r="F10" s="319" t="s">
        <v>194</v>
      </c>
      <c r="G10" s="319" t="s">
        <v>1828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1831</v>
      </c>
      <c r="D5" s="401"/>
      <c r="E5" s="401"/>
      <c r="F5" s="401"/>
      <c r="G5" s="401"/>
      <c r="H5" s="401"/>
      <c r="I5" s="401"/>
      <c r="J5" s="402"/>
      <c r="K5" s="403" t="s">
        <v>1832</v>
      </c>
      <c r="L5" s="404"/>
      <c r="M5" s="404"/>
      <c r="N5" s="404"/>
      <c r="O5" s="405" t="s">
        <v>1833</v>
      </c>
      <c r="P5" s="406"/>
      <c r="Q5" s="407"/>
    </row>
    <row r="6" spans="1:17" s="93" customFormat="1" ht="15.75" customHeight="1">
      <c r="A6" s="87" t="s">
        <v>1801</v>
      </c>
      <c r="B6" s="94" t="s">
        <v>1800</v>
      </c>
      <c r="C6" s="95" t="s">
        <v>1177</v>
      </c>
      <c r="D6" s="96" t="s">
        <v>1178</v>
      </c>
      <c r="E6" s="95" t="s">
        <v>1834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1835</v>
      </c>
      <c r="M6" s="138" t="s">
        <v>628</v>
      </c>
      <c r="N6" s="139" t="s">
        <v>1172</v>
      </c>
      <c r="O6" s="241" t="s">
        <v>1215</v>
      </c>
      <c r="P6" s="152"/>
      <c r="Q6" s="188" t="s">
        <v>1836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em intervalo as 14:52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Em intervalo as 13:15h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1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1836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2026-01-22T19:37:42Z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