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5" documentId="120_S{118792C3-22EF-5104-A093-F22BFE3913F3}" xr6:coauthVersionLast="47" xr6:coauthVersionMax="47" xr10:uidLastSave="{B2EF5753-9AD2-4328-912D-26C7D1BB8C8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AJ57" i="1"/>
  <c r="AK57" i="1"/>
  <c r="AL57" i="1"/>
  <c r="AN57" i="1"/>
  <c r="AO57" i="1"/>
  <c r="AP57" i="1"/>
  <c r="AQ57" i="1"/>
  <c r="BB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<sst xmlns="http://schemas.openxmlformats.org/spreadsheetml/2006/main" count="5549" uniqueCount="1356">
  <si>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</si>
  <si>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</si>
  <si>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</si>
  <si>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</si>
  <si>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</si>
  <si>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</si>
  <si>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</si>
  <si>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</si>
  <si>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</si>
  <si>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</si>
  <si>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</si>
  <si>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</si>
  <si>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</si>
  <si>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</si>
  <si>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</si>
  <si>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</si>
  <si>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</si>
  <si>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</si>
  <si>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</si>
  <si>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</si>
  <si>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</si>
  <si>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</si>
  <si>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</si>
  <si>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</si>
  <si>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</si>
  <si>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</si>
  <si>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</si>
  <si>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</si>
  <si>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</si>
  <si>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</si>
  <si>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</si>
  <si>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</si>
  <si>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</si>
  <si>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</si>
  <si>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</si>
  <si>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</si>
  <si>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</si>
  <si>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</si>
  <si>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</si>
  <si>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</si>
  <si>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</si>
  <si>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</si>
  <si>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</si>
  <si>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</si>
  <si>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</si>
  <si>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</si>
  <si>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</si>
  <si>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</si>
  <si>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</si>
  <si>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</si>
  <si>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</si>
  <si>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</si>
  <si>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</si>
  <si>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</si>
  <si>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</si>
  <si>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</si>
  <si>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</si>
  <si>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</si>
  <si>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</si>
  <si>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</si>
  <si>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</si>
  <si>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</si>
  <si>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</si>
  <si>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</si>
  <si>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</si>
  <si>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</si>
  <si>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</si>
  <si>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</si>
  <si>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</si>
  <si>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</si>
  <si>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</si>
  <si>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</si>
  <si>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</si>
  <si>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</si>
  <si>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</si>
  <si>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</si>
  <si>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</si>
  <si>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</si>
  <si>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</si>
  <si>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</si>
  <si>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</si>
  <si>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</si>
  <si>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</si>
  <si>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</si>
  <si>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</si>
  <si>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</si>
  <si>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</si>
  <si>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</si>
  <si>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</si>
  <si>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</si>
  <si>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</si>
  <si>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</si>
  <si>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</si>
  <si>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</si>
  <si>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</si>
  <si>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</si>
  <si>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</si>
  <si>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</si>
  <si>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</si>
  <si>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</si>
  <si>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</si>
  <si>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</si>
  <si>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</si>
  <si>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</si>
  <si>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</si>
  <si>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</si>
  <si>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</si>
  <si>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</si>
  <si>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</si>
  <si>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</si>
  <si>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</si>
  <si>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</si>
  <si>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</si>
  <si>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</si>
  <si>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</si>
  <si>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</si>
  <si>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</si>
  <si>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</si>
  <si>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</si>
  <si>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</si>
  <si>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</si>
  <si>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</si>
  <si>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</si>
  <si>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</si>
  <si>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</si>
  <si>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</si>
  <si>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</si>
  <si>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</si>
  <si>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</si>
  <si>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</si>
  <si>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</si>
  <si>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</si>
  <si>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</si>
  <si>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</si>
  <si>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</si>
  <si>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</si>
  <si>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</si>
  <si>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</si>
  <si>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</si>
  <si>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</si>
  <si>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</si>
  <si>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</si>
  <si>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</si>
  <si>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</si>
  <si>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</si>
  <si>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</si>
  <si>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</si>
  <si>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</si>
  <si>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</si>
  <si>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</si>
  <si>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</si>
  <si>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</si>
  <si>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</si>
  <si>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</si>
  <si>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</si>
  <si>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</si>
  <si>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</si>
  <si>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</si>
  <si>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</si>
  <si>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</si>
  <si>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</si>
  <si>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</si>
  <si>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</si>
  <si>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</si>
  <si>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</si>
  <si>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</si>
  <si>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</si>
  <si>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</si>
  <si>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</si>
  <si>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</si>
  <si>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</si>
  <si>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</si>
  <si>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</si>
  <si>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</si>
  <si>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</si>
  <si>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</si>
  <si>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</si>
  <si>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</si>
  <si>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</si>
  <si>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</si>
  <si>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</si>
  <si>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</si>
  <si>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</si>
  <si>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</si>
  <si>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</si>
  <si>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</si>
  <si>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</si>
  <si>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</si>
  <si>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</si>
  <si>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</si>
  <si>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</si>
  <si>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</si>
  <si>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</si>
  <si>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</si>
  <si>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</si>
  <si>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</si>
  <si>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</si>
  <si>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</si>
  <si>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</si>
  <si>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</si>
  <si>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</si>
  <si>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</si>
  <si>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</si>
  <si>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</si>
  <si>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</si>
  <si>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</si>
  <si>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</si>
  <si>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</si>
  <si>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</si>
  <si>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</si>
  <si>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</si>
  <si>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</si>
  <si>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</si>
  <si>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</si>
  <si>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</si>
  <si>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</si>
  <si>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</si>
  <si>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</si>
  <si>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</si>
  <si>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</si>
  <si>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</si>
  <si>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</si>
  <si>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</si>
  <si>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</si>
  <si>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</si>
  <si>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</si>
  <si>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</si>
  <si>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</si>
  <si>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</si>
  <si>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</si>
  <si>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</si>
  <si>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</si>
  <si>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</si>
  <si>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</si>
  <si>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</si>
  <si>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</si>
  <si>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</si>
  <si>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</si>
  <si>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</si>
  <si>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</si>
  <si>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</si>
  <si>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</si>
  <si>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</si>
  <si>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</si>
  <si>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</si>
  <si>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</si>
  <si>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</si>
  <si>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</si>
  <si>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</si>
  <si>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</si>
  <si>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</si>
  <si>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</si>
  <si>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</si>
  <si>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</si>
  <si>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</si>
  <si>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</si>
  <si>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</si>
  <si>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</si>
  <si>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</si>
  <si>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</si>
  <si>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</si>
  <si>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</si>
  <si>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</si>
  <si>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</si>
  <si>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</si>
  <si>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</si>
  <si>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</si>
  <si>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</si>
  <si>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</si>
  <si>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</si>
  <si>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</si>
  <si>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</si>
  <si>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</si>
  <si>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</si>
  <si>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</si>
  <si>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</si>
  <si>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</si>
  <si>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</si>
  <si>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</si>
  <si>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</si>
  <si>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</si>
  <si>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</si>
  <si>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</si>
  <si>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</si>
  <si>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</si>
  <si>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</si>
  <si>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</si>
  <si>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</si>
  <si>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</si>
  <si>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</si>
  <si>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</si>
  <si>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</si>
  <si>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</si>
  <si>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</si>
  <si>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</si>
  <si>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</si>
  <si>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</si>
  <si>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</si>
  <si>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</si>
  <si>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</si>
  <si>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</si>
  <si>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</si>
  <si>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</si>
  <si>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</si>
  <si>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</si>
  <si>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</si>
  <si>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</si>
  <si>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</si>
  <si>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</si>
  <si>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</si>
  <si>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</si>
  <si>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</si>
  <si>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</si>
  <si>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</si>
  <si>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</si>
  <si>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</si>
  <si>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</si>
  <si>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</si>
  <si>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</si>
  <si>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</si>
  <si>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</si>
  <si>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</si>
  <si>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</si>
  <si>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</si>
  <si>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</si>
  <si>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</si>
  <si>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</si>
  <si>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</si>
  <si>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</si>
  <si>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</si>
  <si>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</si>
  <si>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</si>
  <si>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</si>
  <si>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</si>
  <si>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</si>
  <si>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</si>
  <si>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</si>
  <si>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</si>
  <si>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</si>
  <si>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</si>
  <si>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</si>
  <si>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</si>
  <si>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</si>
  <si>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</si>
  <si>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</si>
  <si>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</si>
  <si>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</si>
  <si>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</si>
  <si>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</si>
  <si>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</si>
  <si>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</si>
  <si>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</si>
  <si>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</si>
  <si>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</si>
  <si>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</si>
  <si>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</si>
  <si>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</si>
  <si>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</si>
  <si>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</si>
  <si>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</si>
  <si>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</si>
  <si>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</si>
  <si>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</si>
  <si>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</si>
  <si>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</si>
  <si>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</si>
  <si>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</si>
  <si>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</si>
  <si>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</si>
  <si>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</si>
  <si>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</si>
  <si>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</si>
  <si>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</si>
  <si>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</si>
  <si>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</si>
  <si>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</si>
  <si>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</si>
  <si>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</si>
  <si>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</si>
  <si>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</si>
  <si>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</si>
  <si>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</si>
  <si>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</si>
  <si>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</si>
  <si>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</si>
  <si>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</si>
  <si>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</si>
  <si>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</si>
  <si>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</si>
  <si>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</si>
  <si>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</si>
  <si>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</si>
  <si>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</si>
  <si>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</si>
  <si>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</si>
  <si>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</si>
  <si>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</si>
  <si>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</si>
  <si>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</si>
  <si>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</si>
  <si>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</si>
  <si>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</si>
  <si>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</si>
  <si>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</si>
  <si>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</si>
  <si>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</si>
  <si>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</si>
  <si>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</si>
  <si>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</si>
  <si>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</si>
  <si>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</si>
  <si>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</si>
  <si>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</si>
  <si>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</si>
  <si>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</si>
  <si>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</si>
  <si>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</si>
  <si>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</si>
  <si>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</si>
  <si>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</si>
  <si>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</si>
  <si>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</si>
  <si>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</si>
  <si>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</si>
  <si>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</si>
  <si>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</si>
  <si>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</si>
  <si>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</si>
  <si>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</si>
  <si>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</si>
  <si>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</si>
  <si>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</si>
  <si>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</si>
  <si>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</si>
  <si>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</si>
  <si>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</si>
  <si>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</si>
  <si>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</si>
  <si>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</si>
  <si>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</si>
  <si>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</si>
  <si>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</si>
  <si>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</si>
  <si>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</si>
  <si>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</si>
  <si>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</si>
  <si>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</si>
  <si>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</si>
  <si>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</si>
  <si>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</si>
  <si>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</si>
  <si>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</si>
  <si>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</si>
  <si>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</si>
  <si>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</si>
  <si>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</si>
  <si>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</si>
  <si>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</si>
  <si>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</si>
  <si>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</si>
  <si>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</si>
  <si>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</si>
  <si>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</si>
  <si>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</si>
  <si>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</si>
  <si>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</si>
  <si>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</si>
  <si>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</si>
  <si>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</si>
  <si>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</si>
  <si>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</si>
  <si>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</si>
  <si>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</si>
  <si>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</si>
  <si>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</si>
  <si>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</si>
  <si>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</si>
  <si>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</si>
  <si>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</si>
  <si>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</si>
  <si>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</si>
  <si>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</si>
  <si>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</si>
  <si>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</si>
  <si>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</si>
  <si>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</si>
  <si>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</si>
  <si>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</si>
  <si>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</si>
  <si>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</si>
  <si>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</si>
  <si>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</si>
  <si>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</si>
  <si>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</si>
  <si>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</si>
  <si>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</si>
  <si>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</si>
  <si>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</si>
  <si>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</si>
  <si>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</si>
  <si>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</si>
  <si>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</si>
  <si>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</si>
  <si>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</si>
  <si>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</si>
  <si>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</si>
  <si>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</si>
  <si>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</si>
  <si>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</si>
  <si>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</si>
  <si>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</si>
  <si>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</si>
  <si>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</si>
  <si>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</si>
  <si>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</si>
  <si>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</si>
  <si>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</si>
  <si>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</si>
  <si>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</si>
  <si>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</si>
  <si>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</si>
  <si>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</si>
  <si>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</si>
  <si>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</si>
  <si>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</si>
  <si>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</si>
  <si>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</si>
  <si>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</si>
  <si>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</si>
  <si>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</si>
  <si>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</si>
  <si>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</si>
  <si>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</si>
  <si>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</si>
  <si>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</si>
  <si>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</si>
  <si>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</si>
  <si>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</si>
  <si>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</si>
  <si>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</si>
  <si>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</si>
  <si>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</si>
  <si>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</si>
  <si>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</si>
  <si>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</si>
  <si>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</si>
  <si>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</si>
  <si>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</si>
  <si>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</si>
  <si>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</si>
  <si>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</si>
  <si>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</si>
  <si>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</si>
  <si>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</si>
  <si>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</si>
  <si>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</si>
  <si>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</si>
  <si>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</si>
  <si>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</si>
  <si>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</si>
  <si>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</si>
  <si>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</si>
  <si>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</si>
  <si>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</si>
  <si>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</si>
  <si>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</si>
  <si>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</si>
  <si>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</si>
  <si>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</si>
  <si>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</si>
  <si>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</si>
  <si>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</si>
  <si>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</si>
  <si>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</si>
  <si>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</si>
  <si>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</si>
  <si>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</si>
  <si>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</si>
  <si>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</si>
  <si>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</si>
  <si>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</si>
  <si>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</si>
  <si>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</si>
  <si>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</si>
  <si>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</si>
  <si>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</si>
  <si>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</si>
  <si>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</si>
  <si>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</si>
  <si>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</si>
  <si>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</si>
  <si>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</si>
  <si>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</si>
  <si>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</si>
  <si>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</si>
  <si>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</si>
  <si>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</si>
  <si>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</si>
  <si>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</si>
  <si>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</si>
  <si>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</si>
  <si>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</si>
  <si>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</si>
  <si>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</si>
  <si>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</si>
  <si>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</si>
  <si>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</si>
  <si>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</si>
  <si>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</si>
  <si>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</si>
  <si>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</si>
  <si>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</si>
  <si>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</si>
  <si>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</si>
  <si>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</si>
  <si>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</si>
  <si>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</si>
  <si>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</si>
  <si>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</si>
  <si>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</si>
  <si>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</si>
  <si>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</si>
  <si>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</si>
  <si>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</si>
  <si>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</si>
  <si>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</si>
  <si>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</si>
  <si>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</si>
  <si>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</si>
  <si>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</si>
  <si>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</si>
  <si>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</si>
  <si>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</si>
  <si>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</si>
  <si>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</si>
  <si>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</si>
  <si>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</si>
  <si>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</si>
  <si>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</si>
  <si>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</si>
  <si>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</si>
  <si>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</si>
  <si>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</si>
  <si>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</si>
  <si>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</si>
  <si>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</si>
  <si>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</si>
  <si>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</si>
  <si>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</si>
  <si>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</si>
  <si>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</si>
  <si>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</si>
  <si>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</si>
  <si>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</si>
  <si>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</si>
  <si>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</si>
  <si>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</si>
  <si>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</si>
  <si>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</si>
  <si>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</si>
  <si>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</si>
  <si>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</si>
  <si>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</si>
  <si>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</si>
  <si>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</si>
  <si>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</si>
  <si>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</si>
  <si>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</si>
  <si>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</si>
  <si>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</si>
  <si>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</si>
  <si>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</si>
  <si>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</si>
  <si>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</si>
  <si>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</si>
  <si>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</si>
  <si>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</si>
  <si>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</si>
  <si>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</si>
  <si>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</si>
  <si>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</si>
  <si>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</si>
  <si>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</si>
  <si>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</si>
  <si>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</si>
  <si>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</si>
  <si>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</si>
  <si>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</si>
  <si>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</si>
  <si>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</si>
  <si>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</si>
  <si>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</si>
  <si>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</si>
  <si>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</si>
  <si>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</si>
  <si>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</si>
  <si>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</si>
  <si>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</si>
  <si>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</si>
  <si>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</si>
  <si>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</si>
  <si>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</si>
  <si>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</si>
  <si>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</si>
  <si>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</si>
  <si>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</si>
  <si>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</si>
  <si>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</si>
  <si>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</si>
  <si>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</si>
  <si>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</si>
  <si>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</si>
  <si>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</si>
  <si>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</si>
  <si>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</si>
  <si>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</si>
  <si>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</si>
  <si>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</si>
  <si>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</si>
  <si>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</si>
  <si>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</si>
  <si>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</si>
  <si>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</si>
  <si>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</si>
  <si>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</si>
  <si>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</si>
  <si>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</si>
  <si>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</si>
  <si>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</si>
  <si>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</si>
  <si>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</si>
  <si>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</si>
  <si>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</si>
  <si>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</si>
  <si>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</si>
  <si>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</si>
  <si>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</si>
  <si>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</si>
  <si>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</si>
  <si>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</si>
  <si>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</si>
  <si>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</si>
  <si>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</si>
  <si>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</si>
  <si>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</si>
  <si>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</si>
  <si>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</si>
  <si>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</si>
  <si>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</si>
  <si>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</si>
  <si>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</si>
  <si>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</si>
  <si>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</si>
  <si>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</si>
  <si>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</si>
  <si>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</si>
  <si>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</si>
  <si>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</si>
  <si>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</si>
  <si>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</si>
  <si>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</si>
  <si>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</si>
  <si>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</si>
  <si>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</si>
  <si>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</si>
  <si>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</si>
  <si>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</si>
  <si>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</si>
  <si>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</si>
  <si>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</si>
  <si>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</si>
  <si>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</si>
  <si>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</si>
  <si>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</si>
  <si>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</si>
  <si>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</si>
  <si>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</si>
  <si>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</si>
  <si>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</si>
  <si>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</si>
  <si>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</si>
  <si>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</si>
  <si>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</si>
  <si>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</si>
  <si>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</si>
  <si>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</si>
  <si>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</si>
  <si>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</si>
  <si>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</si>
  <si>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</si>
  <si>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</si>
  <si>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</si>
  <si>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</si>
  <si>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</si>
  <si>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</si>
  <si>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</si>
  <si>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</si>
  <si>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</si>
  <si>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</si>
  <si>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</si>
  <si>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</si>
  <si>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</si>
  <si>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</si>
  <si>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</si>
  <si>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</si>
  <si>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</si>
  <si>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</si>
  <si>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</si>
  <si>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</si>
  <si>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</si>
  <si>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</si>
  <si>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</si>
  <si>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</si>
  <si>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</si>
  <si>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</si>
  <si>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</si>
  <si>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</si>
  <si>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</si>
  <si>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</si>
  <si>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</si>
  <si>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</si>
  <si>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</si>
  <si>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</si>
  <si>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</si>
  <si>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</si>
  <si>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</si>
  <si>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</si>
  <si>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</si>
  <si>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</si>
  <si>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</si>
  <si>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</si>
  <si>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</si>
  <si>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</si>
  <si>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</si>
  <si>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</si>
  <si>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</si>
  <si>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</si>
  <si>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</si>
  <si>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</si>
  <si>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</si>
  <si>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</si>
  <si>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</si>
  <si>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</si>
  <si>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</si>
  <si>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</si>
  <si>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</si>
  <si>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</si>
  <si>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</si>
  <si>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</si>
  <si>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</si>
  <si>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</si>
  <si>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</si>
  <si>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</si>
  <si>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</si>
  <si>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</si>
  <si>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</si>
  <si>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</si>
  <si>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</si>
  <si>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</si>
  <si>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</si>
  <si>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</si>
  <si>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</si>
  <si>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</si>
  <si>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</si>
  <si>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</si>
  <si>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</si>
  <si>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</si>
  <si>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</si>
  <si>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</si>
  <si>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</si>
  <si>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</si>
  <si>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</si>
  <si>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</si>
  <si>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</si>
  <si>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</si>
  <si>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</si>
  <si>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</si>
  <si>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</si>
  <si>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</si>
  <si>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</si>
  <si>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</si>
  <si>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</si>
  <si>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</si>
  <si>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</si>
  <si>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</si>
  <si>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</si>
  <si>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</si>
  <si>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</si>
  <si>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</si>
  <si>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</si>
  <si>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</si>
  <si>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</si>
  <si>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</si>
  <si>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</si>
  <si>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</si>
  <si>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</si>
  <si>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</si>
  <si>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</si>
  <si>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</si>
  <si>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</si>
  <si>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</si>
  <si>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</si>
  <si>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</si>
  <si>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</si>
  <si>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</si>
  <si>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</si>
  <si>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</si>
  <si>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</si>
  <si>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</si>
  <si>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</si>
  <si>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</si>
  <si>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</si>
  <si>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</si>
  <si>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</si>
  <si>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</si>
  <si>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</si>
  <si>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</si>
  <si>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</si>
  <si>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</si>
  <si>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</si>
  <si>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</si>
  <si>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</si>
  <si>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</si>
  <si>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</si>
  <si>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</si>
  <si>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</si>
  <si>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</si>
  <si>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</si>
  <si>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</si>
  <si>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</si>
  <si>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</si>
  <si>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</si>
  <si>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</si>
  <si>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</si>
  <si>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</si>
  <si>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</si>
  <si>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</si>
  <si>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</si>
  <si>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</si>
  <si>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</si>
  <si>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</si>
  <si>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</si>
  <si>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</si>
  <si>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</si>
  <si>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</si>
  <si>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</si>
  <si>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</si>
  <si>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</si>
  <si>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</si>
  <si>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</si>
  <si>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</si>
  <si>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</si>
  <si>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</si>
  <si>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</si>
  <si>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</si>
  <si>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</si>
  <si>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</si>
  <si>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</si>
  <si>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</si>
  <si>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</si>
  <si>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</si>
  <si>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</si>
  <si>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</si>
  <si>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</si>
  <si>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</si>
  <si>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</si>
  <si>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</si>
  <si>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</si>
  <si>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</si>
  <si>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</si>
  <si>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</si>
  <si>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</si>
  <si>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</si>
  <si>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</si>
  <si>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</si>
  <si>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</si>
  <si>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</si>
  <si>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</si>
  <si>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</si>
  <si>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</si>
  <si>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</si>
  <si>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</si>
  <si>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</si>
  <si>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</si>
  <si>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</si>
  <si>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</si>
  <si>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</si>
  <si>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</si>
  <si>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</si>
  <si>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</si>
  <si>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</si>
  <si>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</si>
  <si>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</si>
  <si>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</si>
  <si>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</si>
  <si>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</si>
  <si>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</si>
  <si>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</si>
  <si>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</si>
  <si>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</si>
  <si>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</si>
  <si>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</si>
  <si>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</si>
  <si>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</si>
  <si>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</si>
  <si>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</si>
  <si>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</si>
  <si>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</si>
  <si>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</si>
  <si>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</si>
  <si>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</si>
  <si>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</si>
  <si>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</si>
  <si>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</si>
  <si>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</si>
  <si>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</si>
  <si>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</si>
  <si>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</si>
  <si>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</si>
  <si>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</si>
  <si>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</si>
  <si>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</si>
  <si>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</si>
  <si>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</si>
  <si>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</si>
  <si>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</si>
  <si>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</si>
  <si>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</si>
  <si>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</si>
  <si>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</si>
  <si>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</si>
  <si>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</si>
  <si>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</si>
  <si>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</si>
  <si>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</si>
  <si>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</si>
  <si>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</si>
  <si>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</si>
  <si>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</si>
  <si>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</si>
  <si>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</si>
  <si>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</si>
  <si>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</si>
  <si>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</si>
  <si>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</si>
  <si>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</si>
  <si>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</si>
  <si>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</si>
  <si>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</si>
  <si>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</si>
  <si>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</si>
  <si>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</si>
  <si>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</si>
  <si>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</si>
  <si>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</si>
  <si>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</si>
  <si>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</si>
  <si>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</si>
  <si>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</si>
  <si>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</si>
  <si>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</si>
  <si>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</si>
  <si>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</si>
  <si>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</si>
  <si>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</si>
  <si>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</si>
  <si>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</si>
  <si>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</si>
  <si>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</si>
  <si>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</si>
  <si>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</si>
  <si>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</si>
  <si>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</si>
  <si>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</si>
  <si>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</si>
  <si>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</si>
  <si>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</si>
  <si>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</si>
  <si>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</si>
  <si>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</si>
  <si>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</si>
  <si>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</si>
  <si>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</si>
  <si>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</si>
  <si>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</si>
  <si>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</si>
  <si>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</si>
  <si>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</si>
  <si>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</si>
  <si>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</si>
  <si>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</si>
  <si>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</si>
  <si>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</si>
  <si>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</si>
  <si>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</si>
  <si>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</si>
  <si>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</si>
  <si>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</si>
  <si>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</si>
  <si>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</si>
  <si>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</si>
  <si>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</si>
  <si>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</si>
  <si>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</si>
  <si>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</si>
  <si>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</si>
  <si>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</si>
  <si>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</si>
  <si>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</si>
  <si>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</si>
  <si>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</si>
  <si>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</si>
  <si>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</si>
  <si>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</si>
  <si>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</si>
  <si>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</si>
  <si>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</si>
  <si>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</si>
  <si>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</si>
  <si>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</si>
  <si>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</si>
  <si>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</si>
  <si>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</si>
  <si>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</si>
  <si>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</si>
  <si>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</si>
  <si>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</si>
  <si>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</si>
  <si>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</si>
  <si>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</si>
  <si>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</si>
  <si>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</si>
  <si>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</si>
  <si>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</si>
  <si>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</si>
  <si>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</si>
  <si>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</si>
  <si>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</si>
  <si>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</si>
  <si>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</si>
  <si>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</si>
  <si>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</si>
  <si>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</si>
  <si>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</si>
  <si>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</si>
  <si>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</si>
  <si>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</si>
  <si>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</si>
  <si>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</si>
  <si>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</si>
  <si>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</si>
  <si>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</si>
  <si>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</si>
  <si>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</si>
  <si>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</si>
  <si>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</si>
  <si>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</si>
  <si>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</si>
  <si>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</si>
  <si>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</si>
  <si>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</si>
  <si>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</si>
  <si>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</si>
  <si>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</si>
  <si>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</si>
  <si>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</si>
  <si>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</si>
  <si>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</si>
  <si>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</si>
  <si>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</si>
  <si>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</si>
  <si>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</si>
  <si>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</si>
  <si>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</si>
  <si>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</si>
  <si>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</si>
  <si>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</si>
  <si>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</si>
  <si>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</si>
  <si>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</si>
  <si>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</si>
  <si>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</si>
  <si>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</si>
  <si>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</si>
  <si>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</si>
  <si>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</si>
  <si>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</si>
  <si>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</si>
  <si>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</si>
  <si>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</si>
  <si>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</si>
  <si>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</si>
  <si>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</si>
  <si>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</si>
  <si>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</si>
  <si>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</si>
  <si>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</si>
  <si>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</si>
  <si>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</si>
  <si>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</si>
  <si>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</si>
  <si>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</si>
  <si>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</si>
  <si>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</si>
  <si>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</si>
  <si>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</si>
  <si>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</si>
  <si>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</si>
  <si>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</si>
  <si>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</si>
  <si>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</si>
  <si>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</si>
  <si>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</si>
  <si>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</si>
  <si>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</si>
  <si>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</si>
  <si>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</si>
  <si>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</si>
  <si>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</si>
  <si>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</si>
  <si>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</si>
  <si>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</si>
  <si>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</si>
  <si>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</si>
  <si>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</si>
  <si>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</si>
  <si>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</si>
  <si>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</si>
  <si>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</si>
  <si>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</si>
  <si>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</si>
  <si>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</si>
  <si>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</si>
  <si>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</si>
  <si>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</si>
  <si>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</si>
  <si>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</si>
  <si>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 xml:space="preserve">Alterado a programação para NIvelamento / TP pronto 09h00 / Realizado intervalo das 09h37 até 11h07 / </t>
  </si>
  <si>
    <t>TP pronto 09h00 / 1º parcial  intervalo das 10h00 até 11h00 / 2º parcial -</t>
  </si>
  <si>
    <t>TP pronto 09h00 / 1º parcial  intervalo das 10h00 até 11h00 (produção 20 dormentes) / 2º parcial - aguardando confirmar cauda do i40</t>
  </si>
  <si>
    <t>José Nilton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</si>
  <si>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</si>
  <si>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de intervalo após i40.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</si>
  <si>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</si>
  <si>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</si>
  <si>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</si>
  <si>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</si>
  <si>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</si>
  <si>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</si>
  <si>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</si>
  <si>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</si>
  <si>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</si>
  <si>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</si>
  <si>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</si>
  <si>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</si>
  <si>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</si>
  <si>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</si>
  <si>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</si>
  <si>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</si>
  <si>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</si>
  <si>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</si>
  <si>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</si>
  <si>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</si>
  <si>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</si>
  <si>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</si>
  <si>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</si>
  <si>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</si>
  <si>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</si>
  <si>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</si>
  <si>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</si>
  <si>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</si>
  <si>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</si>
  <si>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</si>
  <si>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</si>
  <si>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</si>
  <si>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</si>
  <si>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</si>
  <si>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</si>
  <si>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</si>
  <si>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</si>
  <si>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</si>
  <si>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</si>
  <si>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</si>
  <si>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</si>
  <si>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</si>
  <si>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</si>
  <si>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</si>
  <si>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PDM - Substituição de jacaré (Obs: liberação para inversão de rota de ZDR1 para ZPT2, intervalo para ser realizado na sombra do intervalo da modernização);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</si>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</sst>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138" activePane="bottomRight" state="frozen"/>
      <selection pane="bottomRight" activeCell="BQ158" sqref="BQ15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5" t="s">
        <v>920</v>
      </c>
      <c r="C1" s="216"/>
      <c r="D1" s="216"/>
      <c r="E1" s="3"/>
      <c r="F1" s="215" t="s">
        <v>921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192" t="s">
        <v>922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923</v>
      </c>
      <c r="BI1" s="198"/>
      <c r="BJ1" s="198"/>
      <c r="BK1" s="199"/>
      <c r="BL1" s="5"/>
      <c r="BM1" s="189" t="s">
        <v>924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2" t="s">
        <v>925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928</v>
      </c>
      <c r="AT2" s="193"/>
      <c r="AU2" s="193"/>
      <c r="AV2" s="193"/>
      <c r="AW2" s="193"/>
      <c r="AX2" s="193"/>
      <c r="AY2" s="196"/>
      <c r="AZ2" s="6"/>
      <c r="BA2" s="206" t="s">
        <v>929</v>
      </c>
      <c r="BB2" s="207"/>
      <c r="BC2" s="192" t="s">
        <v>926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6" t="s">
        <v>930</v>
      </c>
      <c r="AJ3" s="207"/>
      <c r="AK3" s="206" t="s">
        <v>931</v>
      </c>
      <c r="AL3" s="212"/>
      <c r="AM3" s="213"/>
      <c r="AN3" s="214"/>
      <c r="AO3" s="212"/>
      <c r="AP3" s="212"/>
      <c r="AQ3" s="207"/>
      <c r="AR3" s="63"/>
      <c r="AS3" s="210" t="s">
        <v>937</v>
      </c>
      <c r="AT3" s="211"/>
      <c r="AU3" s="210" t="s">
        <v>938</v>
      </c>
      <c r="AV3" s="211"/>
      <c r="AW3" s="210" t="s">
        <v>939</v>
      </c>
      <c r="AX3" s="211"/>
      <c r="AY3" s="63" t="s">
        <v>940</v>
      </c>
      <c r="AZ3" s="63"/>
      <c r="BA3" s="208"/>
      <c r="BB3" s="209"/>
      <c r="BC3" s="206" t="s">
        <v>933</v>
      </c>
      <c r="BD3" s="212"/>
      <c r="BE3" s="212"/>
      <c r="BF3" s="207"/>
      <c r="BG3" s="62"/>
      <c r="BH3" s="200"/>
      <c r="BI3" s="201"/>
      <c r="BJ3" s="201"/>
      <c r="BK3" s="202"/>
      <c r="BL3" s="62"/>
      <c r="BM3" s="189" t="s">
        <v>941</v>
      </c>
      <c r="BN3" s="190"/>
      <c r="BO3" s="190"/>
      <c r="BP3" s="191"/>
      <c r="BQ3" s="189" t="s">
        <v>707</v>
      </c>
      <c r="BR3" s="190"/>
      <c r="BS3" s="19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ERRO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235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e">
        <f>IF(AND(BR147&lt;1,BS147&lt;1),"Produção e Intervalo",IF(BR147&lt;1,"Intervalo",IF(BS147&lt;1,"Produção","Aderente")))</f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22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2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0.55000000000000004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>
        <v>20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1238</v>
      </c>
      <c r="BK153" s="17" t="s">
        <v>1239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0.5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>
        <v>20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1238</v>
      </c>
      <c r="BK154" s="17" t="s">
        <v>1239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0.5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1241</v>
      </c>
      <c r="BK155" s="17" t="s">
        <v>1242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1244</v>
      </c>
      <c r="BK156" s="17" t="s">
        <v>1244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1245</v>
      </c>
      <c r="BK157" s="17" t="s">
        <v>1245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1246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1247</v>
      </c>
      <c r="BK158" s="17" t="s">
        <v>1247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1248</v>
      </c>
      <c r="BK159" s="17" t="s">
        <v>1248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1248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1249</v>
      </c>
      <c r="BK160" s="17" t="s">
        <v>1248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1248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1250</v>
      </c>
      <c r="BK161" s="17" t="s">
        <v>1250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1250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1251</v>
      </c>
      <c r="BK162" s="17" t="s">
        <v>1251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1251</v>
      </c>
      <c r="BK163" s="17" t="s">
        <v>1251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1252</v>
      </c>
      <c r="BK165" s="17" t="s">
        <v>1252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1252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1252</v>
      </c>
      <c r="BK166" s="17" t="s">
        <v>1252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1252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1252</v>
      </c>
      <c r="BK167" s="17" t="s">
        <v>1252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1252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1252</v>
      </c>
      <c r="BK168" s="17" t="s">
        <v>1252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1252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1253</v>
      </c>
      <c r="BK170" s="17" t="s">
        <v>1253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1254</v>
      </c>
      <c r="BK172" s="17" t="s">
        <v>1255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1256</v>
      </c>
      <c r="BK173" s="17" t="s">
        <v>1256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1257</v>
      </c>
      <c r="BK174" s="17" t="s">
        <v>1257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1258</v>
      </c>
      <c r="BK175" s="17" t="s">
        <v>1258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1258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1259</v>
      </c>
      <c r="BK176" s="17" t="s">
        <v>1260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1260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1261</v>
      </c>
      <c r="I177" s="106" t="s">
        <v>1262</v>
      </c>
      <c r="J177" s="105">
        <v>54</v>
      </c>
      <c r="K177" s="105">
        <v>106</v>
      </c>
      <c r="L177" s="105" t="s">
        <v>558</v>
      </c>
      <c r="M177" s="127" t="s">
        <v>1263</v>
      </c>
      <c r="N177" s="127" t="s">
        <v>1264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1265</v>
      </c>
      <c r="BK177" s="17" t="s">
        <v>1265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1266</v>
      </c>
      <c r="BK178" s="17" t="s">
        <v>1267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1268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1269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1270</v>
      </c>
      <c r="N183" s="127" t="s">
        <v>1271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1243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1272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1272</v>
      </c>
      <c r="W188" s="151" t="s">
        <v>1275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1272</v>
      </c>
      <c r="W189" s="151" t="s">
        <v>1275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1272</v>
      </c>
      <c r="W190" s="151" t="s">
        <v>1276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1278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1279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1280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1281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1282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1283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1284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1285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1286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t="23.25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714</v>
      </c>
      <c r="G218" s="142" t="str">
        <f>IF(D218="","*",VLOOKUP(F218,BS_ATIVIDADE[],3,FALSE))</f>
        <v>AMV</v>
      </c>
      <c r="H218" s="106" t="s">
        <v>558</v>
      </c>
      <c r="I218" s="106" t="s">
        <v>558</v>
      </c>
      <c r="J218" s="105">
        <v>92</v>
      </c>
      <c r="K218" s="105">
        <v>107.98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8" s="127" t="s">
        <v>367</v>
      </c>
      <c r="O218" s="106">
        <v>6.25E-2</v>
      </c>
      <c r="P218" s="106">
        <v>0.45833333333333331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1287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PDM - AMV - JACARÉ</v>
      </c>
      <c r="AJ218" s="9" t="str">
        <f>IF(BS_CONTROLE[[#This Row],[Atividade]]=0, "-", BS_CONTROLE[[#This Row],[Atividade]])</f>
        <v>PDM - AMV - JACARÉ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ZPT</v>
      </c>
      <c r="AN218" s="105" t="str">
        <f>IF(BS_CONTROLE[[#This Row],[SB]]=0, "-", BS_CONTROLE[[#This Row],[SB]])</f>
        <v>ZPT2</v>
      </c>
      <c r="AO218" s="105">
        <f>IF(BS_CONTROLE[[#This Row],[SUB]]=0, "-", BS_CONTROLE[[#This Row],[SUB]])</f>
        <v>92</v>
      </c>
      <c r="AP218" s="105">
        <f>BS_CONTROLE[[#This Row],[KM - Inicio]]</f>
        <v>107.98</v>
      </c>
      <c r="AQ218" s="105">
        <f>BS_CONTROLE[[#This Row],[KM - Inicio]]</f>
        <v>107.98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4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0" operator="equal">
      <formula>"NÃO"</formula>
    </cfRule>
    <cfRule type="cellIs" dxfId="208" priority="11631" operator="equal">
      <formula>"SIM"</formula>
    </cfRule>
  </conditionalFormatting>
  <conditionalFormatting sqref="AZ6:AZ1001">
    <cfRule type="expression" dxfId="207" priority="54086">
      <formula>#REF!=1</formula>
    </cfRule>
  </conditionalFormatting>
  <conditionalFormatting sqref="BE6:BE1001 AY6:AY1001 U6:U1001">
    <cfRule type="cellIs" dxfId="206" priority="54070" operator="equal">
      <formula>"ERRO"</formula>
    </cfRule>
  </conditionalFormatting>
  <conditionalFormatting sqref="BQ6:BQ1001">
    <cfRule type="cellIs" dxfId="205" priority="54065" operator="equal">
      <formula>"Produção e Intervalo"</formula>
    </cfRule>
    <cfRule type="cellIs" dxfId="204" priority="54066" operator="equal">
      <formula>"Aderente"</formula>
    </cfRule>
    <cfRule type="cellIs" dxfId="203" priority="54067" operator="equal">
      <formula>"Intervalo"</formula>
    </cfRule>
    <cfRule type="cellIs" dxfId="202" priority="54068" operator="equal">
      <formula>"Produção"</formula>
    </cfRule>
    <cfRule type="cellIs" dxfId="201" priority="54069" operator="equal">
      <formula>"ERRO"</formula>
    </cfRule>
  </conditionalFormatting>
  <conditionalFormatting sqref="BR6:BS1001">
    <cfRule type="cellIs" dxfId="200" priority="54047" operator="equal">
      <formula>"*"</formula>
    </cfRule>
    <cfRule type="cellIs" dxfId="199" priority="54048" operator="greaterThanOrEqual">
      <formula>1</formula>
    </cfRule>
    <cfRule type="cellIs" dxfId="198" priority="54049" operator="lessThan">
      <formula>1</formula>
    </cfRule>
  </conditionalFormatting>
  <conditionalFormatting sqref="BK949 BK81 BK83:BK84 BK101 BK67 BK69 BK72:BK73 BJ9:BJ100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3" operator="equal">
      <formula>"OPORTUNIDADE"</formula>
    </cfRule>
  </conditionalFormatting>
  <conditionalFormatting sqref="Y6:Z39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BH6:BH8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1" operator="equal">
      <formula>"OPORTUNIDADE"</formula>
    </cfRule>
  </conditionalFormatting>
  <conditionalFormatting sqref="Y44:Z4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48:Z52">
    <cfRule type="cellIs" dxfId="191" priority="138" operator="equal">
      <formula>"OPORTUNIDADE"</formula>
    </cfRule>
  </conditionalFormatting>
  <conditionalFormatting sqref="Y48:Z52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68:Z68">
    <cfRule type="cellIs" dxfId="188" priority="132" operator="equal">
      <formula>"OPORTUNIDADE"</formula>
    </cfRule>
  </conditionalFormatting>
  <conditionalFormatting sqref="Y68:Z68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75:Z75">
    <cfRule type="cellIs" dxfId="185" priority="129" operator="equal">
      <formula>"OPORTUNIDADE"</formula>
    </cfRule>
  </conditionalFormatting>
  <conditionalFormatting sqref="Y75:Z75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77:Z78">
    <cfRule type="cellIs" dxfId="182" priority="126" operator="equal">
      <formula>"OPORTUNIDADE"</formula>
    </cfRule>
  </conditionalFormatting>
  <conditionalFormatting sqref="Y77:Z7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81:Z81">
    <cfRule type="cellIs" dxfId="179" priority="123" operator="equal">
      <formula>"OPORTUNIDADE"</formula>
    </cfRule>
  </conditionalFormatting>
  <conditionalFormatting sqref="Y81:Z81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82:Z82">
    <cfRule type="cellIs" dxfId="176" priority="120" operator="equal">
      <formula>"OPORTUNIDADE"</formula>
    </cfRule>
  </conditionalFormatting>
  <conditionalFormatting sqref="Y82:Z82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91:Z91">
    <cfRule type="cellIs" dxfId="173" priority="117" operator="equal">
      <formula>"OPORTUNIDADE"</formula>
    </cfRule>
  </conditionalFormatting>
  <conditionalFormatting sqref="Y91:Z91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93:Z93">
    <cfRule type="cellIs" dxfId="170" priority="114" operator="equal">
      <formula>"OPORTUNIDADE"</formula>
    </cfRule>
  </conditionalFormatting>
  <conditionalFormatting sqref="Y93:Z93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95:Z95">
    <cfRule type="cellIs" dxfId="167" priority="111" operator="equal">
      <formula>"OPORTUNIDADE"</formula>
    </cfRule>
  </conditionalFormatting>
  <conditionalFormatting sqref="Y95:Z95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96:Z97">
    <cfRule type="cellIs" dxfId="164" priority="108" operator="equal">
      <formula>"OPORTUNIDADE"</formula>
    </cfRule>
  </conditionalFormatting>
  <conditionalFormatting sqref="Y96:Z97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BK95:BK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7">
      <iconSet showValue="0">
        <cfvo type="percent" val="0"/>
        <cfvo type="num" val="1"/>
        <cfvo type="num" val="1" gte="0"/>
      </iconSet>
    </cfRule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4 BP153:BP158 BP150:BP151">
    <cfRule type="iconSet" priority="609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1" operator="equal">
      <formula>"OPORTUNIDADE"</formula>
    </cfRule>
  </conditionalFormatting>
  <conditionalFormatting sqref="Z173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8" operator="equal">
      <formula>"OPORTUNIDADE"</formula>
    </cfRule>
  </conditionalFormatting>
  <conditionalFormatting sqref="Y201:Z201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Y202:Z202">
    <cfRule type="cellIs" dxfId="155" priority="5" operator="equal">
      <formula>"OPORTUNIDADE"</formula>
    </cfRule>
  </conditionalFormatting>
  <conditionalFormatting sqref="Y202:Z20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9" t="s">
        <v>1290</v>
      </c>
      <c r="C2" s="219"/>
      <c r="D2" s="219"/>
      <c r="E2" s="219"/>
      <c r="F2" s="219"/>
      <c r="G2" s="219"/>
    </row>
    <row r="3" spans="2:7" ht="15" customHeight="1">
      <c r="B3" s="220"/>
      <c r="C3" s="220"/>
      <c r="D3" s="220"/>
      <c r="E3" s="220"/>
      <c r="F3" s="220"/>
      <c r="G3" s="220"/>
    </row>
    <row r="4" spans="2:7">
      <c r="B4" s="160" t="s">
        <v>1291</v>
      </c>
      <c r="C4" s="160" t="s">
        <v>1292</v>
      </c>
      <c r="D4" s="160" t="s">
        <v>1293</v>
      </c>
      <c r="E4" s="160" t="s">
        <v>1294</v>
      </c>
      <c r="F4" s="160" t="s">
        <v>4</v>
      </c>
      <c r="G4" s="160" t="s">
        <v>1295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1296</v>
      </c>
      <c r="C6" s="161">
        <v>407867</v>
      </c>
      <c r="D6" s="161" t="s">
        <v>1297</v>
      </c>
      <c r="E6" s="161" t="s">
        <v>789</v>
      </c>
      <c r="F6" s="161" t="s">
        <v>1298</v>
      </c>
      <c r="G6" s="162"/>
    </row>
    <row r="7" spans="2:7">
      <c r="B7" s="161" t="s">
        <v>1299</v>
      </c>
      <c r="C7" s="161">
        <v>293644</v>
      </c>
      <c r="D7" s="161" t="s">
        <v>1300</v>
      </c>
      <c r="E7" s="161" t="s">
        <v>789</v>
      </c>
      <c r="F7" s="161" t="s">
        <v>1298</v>
      </c>
      <c r="G7" s="162"/>
    </row>
    <row r="8" spans="2:7">
      <c r="B8" s="161" t="s">
        <v>1301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1302</v>
      </c>
      <c r="C9" s="161">
        <v>256790</v>
      </c>
      <c r="D9" s="161" t="s">
        <v>1303</v>
      </c>
      <c r="E9" s="161" t="s">
        <v>790</v>
      </c>
      <c r="F9" s="161" t="s">
        <v>1304</v>
      </c>
      <c r="G9" s="162">
        <v>46357</v>
      </c>
    </row>
    <row r="10" spans="2:7">
      <c r="B10" s="161" t="s">
        <v>1305</v>
      </c>
      <c r="C10" s="161">
        <v>265193</v>
      </c>
      <c r="D10" s="161" t="s">
        <v>1306</v>
      </c>
      <c r="E10" s="161" t="s">
        <v>791</v>
      </c>
      <c r="F10" s="161" t="s">
        <v>1072</v>
      </c>
      <c r="G10" s="161" t="s">
        <v>1307</v>
      </c>
    </row>
    <row r="11" spans="2:7">
      <c r="B11" s="161" t="s">
        <v>1308</v>
      </c>
      <c r="C11" s="161">
        <v>293716</v>
      </c>
      <c r="D11" s="161" t="s">
        <v>1309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1310</v>
      </c>
      <c r="C12" s="161">
        <v>257258</v>
      </c>
      <c r="D12" s="161" t="s">
        <v>1311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1312</v>
      </c>
      <c r="C13" s="161">
        <v>371147</v>
      </c>
      <c r="D13" s="161" t="s">
        <v>1313</v>
      </c>
      <c r="E13" s="161" t="s">
        <v>792</v>
      </c>
      <c r="F13" s="161" t="s">
        <v>128</v>
      </c>
      <c r="G13" s="161" t="s">
        <v>1307</v>
      </c>
    </row>
    <row r="14" spans="2:7">
      <c r="B14" s="161" t="s">
        <v>1314</v>
      </c>
      <c r="C14" s="161">
        <v>259230</v>
      </c>
      <c r="D14" s="161" t="s">
        <v>1315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1316</v>
      </c>
      <c r="C15" s="161">
        <v>370705</v>
      </c>
      <c r="D15" s="161"/>
      <c r="E15" s="161" t="s">
        <v>792</v>
      </c>
      <c r="F15" s="161" t="s">
        <v>128</v>
      </c>
      <c r="G15" s="161" t="s">
        <v>1307</v>
      </c>
    </row>
    <row r="16" spans="2:7">
      <c r="B16" s="161" t="s">
        <v>1317</v>
      </c>
      <c r="C16" s="161">
        <v>258542</v>
      </c>
      <c r="D16" s="161" t="s">
        <v>1318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1319</v>
      </c>
      <c r="C17" s="161">
        <v>257050</v>
      </c>
      <c r="D17" s="161" t="s">
        <v>1320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1" t="s">
        <v>1321</v>
      </c>
      <c r="C2" s="221"/>
      <c r="D2" s="221"/>
      <c r="E2" s="221"/>
      <c r="F2" s="221"/>
      <c r="G2" s="221"/>
    </row>
    <row r="3" spans="2:7" ht="15" customHeight="1">
      <c r="B3" s="221"/>
      <c r="C3" s="221"/>
      <c r="D3" s="221"/>
      <c r="E3" s="221"/>
      <c r="F3" s="221"/>
      <c r="G3" s="221"/>
    </row>
    <row r="4" spans="2:7" ht="15" customHeight="1">
      <c r="B4" s="163" t="s">
        <v>651</v>
      </c>
      <c r="C4" s="163" t="s">
        <v>1322</v>
      </c>
      <c r="D4" s="163" t="s">
        <v>1323</v>
      </c>
      <c r="E4" s="163" t="s">
        <v>1324</v>
      </c>
      <c r="F4" s="160" t="s">
        <v>1325</v>
      </c>
      <c r="G4" s="163" t="s">
        <v>1326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1329</v>
      </c>
      <c r="G9" s="167" t="s">
        <v>1330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1327</v>
      </c>
      <c r="G10" s="167"/>
    </row>
    <row r="11" spans="2:7">
      <c r="B11" s="167" t="s">
        <v>1331</v>
      </c>
      <c r="C11" s="167">
        <v>9038</v>
      </c>
      <c r="D11" s="168">
        <v>46085</v>
      </c>
      <c r="E11" s="167">
        <v>10520</v>
      </c>
      <c r="F11" s="169" t="s">
        <v>1332</v>
      </c>
      <c r="G11" s="167"/>
    </row>
    <row r="12" spans="2:7">
      <c r="B12" s="167" t="s">
        <v>709</v>
      </c>
      <c r="C12" s="167" t="s">
        <v>1333</v>
      </c>
      <c r="D12" s="168">
        <v>46066</v>
      </c>
      <c r="E12" s="167">
        <v>9500</v>
      </c>
      <c r="F12" s="169" t="s">
        <v>1334</v>
      </c>
      <c r="G12" s="167"/>
    </row>
    <row r="13" spans="2:7">
      <c r="B13" s="167" t="s">
        <v>709</v>
      </c>
      <c r="C13" s="167" t="s">
        <v>1335</v>
      </c>
      <c r="D13" s="168">
        <v>46066</v>
      </c>
      <c r="E13" s="167">
        <v>10500</v>
      </c>
      <c r="F13" s="169" t="s">
        <v>1334</v>
      </c>
      <c r="G13" s="167"/>
    </row>
    <row r="14" spans="2:7">
      <c r="B14" s="167" t="s">
        <v>709</v>
      </c>
      <c r="C14" s="167" t="s">
        <v>1336</v>
      </c>
      <c r="D14" s="168">
        <v>46066</v>
      </c>
      <c r="E14" s="167">
        <v>9000</v>
      </c>
      <c r="F14" s="169" t="s">
        <v>1334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1337</v>
      </c>
      <c r="C2" s="121" t="s">
        <v>947</v>
      </c>
      <c r="D2" s="76" t="s">
        <v>949</v>
      </c>
      <c r="E2" s="76" t="s">
        <v>1338</v>
      </c>
      <c r="F2" s="99" t="s">
        <v>1339</v>
      </c>
      <c r="G2" s="76" t="s">
        <v>1340</v>
      </c>
      <c r="H2" s="76" t="s">
        <v>1341</v>
      </c>
      <c r="I2" s="76" t="s">
        <v>1342</v>
      </c>
      <c r="J2" s="76" t="s">
        <v>1343</v>
      </c>
      <c r="K2" s="78" t="s">
        <v>1344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1010</v>
      </c>
      <c r="Q1" s="226"/>
      <c r="R1" s="111"/>
      <c r="S1" s="84"/>
      <c r="T1" s="86"/>
      <c r="U1" s="227" t="s">
        <v>1345</v>
      </c>
      <c r="V1" s="227"/>
      <c r="W1" s="227"/>
    </row>
    <row r="2" spans="1:23" ht="15" customHeight="1">
      <c r="A2" s="87" t="s">
        <v>1346</v>
      </c>
      <c r="B2" s="87" t="s">
        <v>1347</v>
      </c>
      <c r="C2" s="87" t="s">
        <v>376</v>
      </c>
      <c r="D2" s="88" t="s">
        <v>962</v>
      </c>
      <c r="E2" s="88" t="s">
        <v>4</v>
      </c>
      <c r="F2" s="88" t="s">
        <v>1348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PDM - AMV - JACARÉ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ZPT</v>
      </c>
      <c r="L215" s="139" t="str">
        <f>IF(SP_SUL!N218="","*",SP_SUL!N218)</f>
        <v>ZPT2</v>
      </c>
      <c r="M215" s="140">
        <f>IF(SP_SUL!J218="","*",SP_SUL!J218)</f>
        <v>92</v>
      </c>
      <c r="N215" s="144">
        <f>IF(SP_SUL!K218="","*",SP_SUL!K218)</f>
        <v>107.98</v>
      </c>
      <c r="O215" s="144" t="str">
        <f>IF(SP_SUL!L218="","*",SP_SUL!L218)</f>
        <v>-</v>
      </c>
      <c r="P215" s="143">
        <f>IF(SP_SUL!O218="","*",SP_SUL!O218)</f>
        <v>6.25E-2</v>
      </c>
      <c r="Q215" s="143">
        <f>IF(SP_SUL!P218="","*",SP_SUL!P218)</f>
        <v>0.45833333333333331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PDM - Substituição de jacaré (Obs: liberação para inversão de rota de ZDR1 para ZPT2, intervalo para ser realizado na sombra do intervalo da modernização);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1350</v>
      </c>
      <c r="D5" s="229"/>
      <c r="E5" s="229"/>
      <c r="F5" s="229"/>
      <c r="G5" s="229"/>
      <c r="H5" s="229"/>
      <c r="I5" s="229"/>
      <c r="J5" s="230"/>
      <c r="K5" s="231" t="s">
        <v>1351</v>
      </c>
      <c r="L5" s="232"/>
      <c r="M5" s="232"/>
      <c r="N5" s="232"/>
      <c r="O5" s="233" t="s">
        <v>1352</v>
      </c>
      <c r="P5" s="234"/>
    </row>
    <row r="6" spans="1:16" s="74" customFormat="1" ht="15" customHeight="1">
      <c r="A6" s="66" t="s">
        <v>1348</v>
      </c>
      <c r="B6" s="75" t="s">
        <v>1347</v>
      </c>
      <c r="C6" s="76" t="s">
        <v>962</v>
      </c>
      <c r="D6" s="77" t="s">
        <v>963</v>
      </c>
      <c r="E6" s="76" t="s">
        <v>1353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1354</v>
      </c>
      <c r="M6" s="80" t="s">
        <v>576</v>
      </c>
      <c r="N6" s="81" t="s">
        <v>957</v>
      </c>
      <c r="O6" s="158" t="s">
        <v>1000</v>
      </c>
      <c r="P6" s="133" t="s">
        <v>1355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2</v>
      </c>
      <c r="P152" s="147" t="str">
        <f>IF($A$2=1,IF(SP_SUL!BJ152="","*",SP_SUL!BJ152),IF(SP_SUL!BK152="","*",SP_SUL!BK152))</f>
        <v xml:space="preserve">Alterado a programação para NIvelamento / 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(produção 20 dormentes) / 2º parcial - aguardando confirmar cauda do i40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(produção 20 dormentes) / 2º parcial - aguardando confirmar cauda do i40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de intervalo após i40.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ZPT</v>
      </c>
      <c r="H218" s="116">
        <f>IF(SP_SUL!K218="","*",SP_SUL!K218)</f>
        <v>107.98</v>
      </c>
      <c r="I218" s="113">
        <f>IF(SP_SUL!O218="","*",SP_SUL!O218)</f>
        <v>6.25E-2</v>
      </c>
      <c r="J218" s="113">
        <f>IF(SP_SUL!P218="","*",SP_SUL!P218)</f>
        <v>0.45833333333333331</v>
      </c>
      <c r="K218" s="83" t="str">
        <f>IF(SP_SUL!AK218="","*",SP_SUL!AK218)</f>
        <v>-</v>
      </c>
      <c r="L218" s="83" t="str">
        <f>IF(SP_SUL!AM218="","*",SP_SUL!AM218)</f>
        <v>ZPT</v>
      </c>
      <c r="M218" s="83">
        <f>IF(SP_SUL!AP218="","*",SP_SUL!AP218)</f>
        <v>107.98</v>
      </c>
      <c r="N218" s="83" t="str">
        <f>IF(SP_SUL!AM218="","*",SP_SUL!AM218)</f>
        <v>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2026-03-05T18:58:11Z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