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28" documentId="8_{B6337239-1A00-434D-AAD0-422EA1FEB5AE}" xr6:coauthVersionLast="47" xr6:coauthVersionMax="47" xr10:uidLastSave="{B28D9339-15ED-4D77-BD3C-46A9C93145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192" i="1" a="1"/>
  <c r="N192" i="1" s="1"/>
  <c r="M192" i="1" a="1"/>
  <c r="M192" i="1" s="1"/>
  <c r="H192" i="1" a="1"/>
  <c r="H192" i="1" s="1"/>
  <c r="N193" i="1" a="1"/>
  <c r="N193" i="1" s="1"/>
  <c r="M193" i="1" a="1"/>
  <c r="M193" i="1" s="1"/>
  <c r="H193" i="1" a="1"/>
  <c r="H193" i="1" s="1"/>
  <c r="H194" i="1" a="1"/>
  <c r="H194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5" i="1" l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<sst xmlns="http://schemas.openxmlformats.org/spreadsheetml/2006/main" count="7195" uniqueCount="1680">
  <si>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</si>
  <si>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</si>
  <si>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</si>
  <si>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</si>
  <si>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</si>
  <si>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</si>
  <si>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</si>
  <si>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</si>
  <si>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</si>
  <si>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</si>
  <si>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</si>
  <si>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</si>
  <si>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</si>
  <si>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</si>
  <si>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</si>
  <si>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</si>
  <si>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</si>
  <si>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</si>
  <si>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</si>
  <si>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</si>
  <si>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</si>
  <si>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</si>
  <si>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</si>
  <si>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</si>
  <si>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</si>
  <si>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</si>
  <si>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</si>
  <si>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</si>
  <si>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</si>
  <si>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</si>
  <si>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</si>
  <si>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</si>
  <si>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</si>
  <si>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</si>
  <si>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</si>
  <si>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</si>
  <si>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</si>
  <si>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</si>
  <si>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</si>
  <si>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</si>
  <si>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</si>
  <si>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</si>
  <si>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</si>
  <si>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</si>
  <si>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</si>
  <si>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</si>
  <si>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</si>
  <si>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</si>
  <si>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</si>
  <si>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</si>
  <si>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</si>
  <si>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</si>
  <si>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</si>
  <si>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</si>
  <si>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</si>
  <si>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</si>
  <si>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</si>
  <si>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</si>
  <si>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</si>
  <si>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</si>
  <si>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</si>
  <si>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</si>
  <si>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</si>
  <si>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</si>
  <si>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</si>
  <si>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</si>
  <si>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</si>
  <si>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</si>
  <si>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</si>
  <si>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</si>
  <si>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</si>
  <si>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</si>
  <si>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</si>
  <si>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</si>
  <si>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</si>
  <si>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</si>
  <si>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</si>
  <si>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</si>
  <si>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</si>
  <si>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</si>
  <si>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</si>
  <si>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</si>
  <si>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</si>
  <si>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</si>
  <si>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</si>
  <si>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</si>
  <si>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</si>
  <si>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</si>
  <si>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</si>
  <si>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</si>
  <si>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</si>
  <si>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</si>
  <si>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</si>
  <si>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</si>
  <si>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</si>
  <si>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</si>
  <si>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</si>
  <si>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</si>
  <si>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</si>
  <si>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</si>
  <si>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</si>
  <si>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</si>
  <si>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</si>
  <si>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</si>
  <si>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</si>
  <si>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</si>
  <si>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</si>
  <si>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</si>
  <si>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</si>
  <si>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</si>
  <si>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</si>
  <si>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</si>
  <si>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</si>
  <si>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</si>
  <si>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</si>
  <si>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</si>
  <si>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</si>
  <si>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</si>
  <si>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</si>
  <si>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</si>
  <si>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</si>
  <si>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</si>
  <si>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</si>
  <si>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</si>
  <si>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</si>
  <si>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</si>
  <si>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</si>
  <si>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</si>
  <si>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</si>
  <si>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</si>
  <si>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</si>
  <si>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</si>
  <si>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</si>
  <si>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</si>
  <si>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</si>
  <si>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</si>
  <si>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</si>
  <si>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</si>
  <si>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</si>
  <si>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</si>
  <si>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</si>
  <si>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</si>
  <si>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</si>
  <si>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</si>
  <si>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</si>
  <si>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</si>
  <si>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</si>
  <si>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</si>
  <si>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</si>
  <si>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</si>
  <si>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</si>
  <si>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</si>
  <si>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</si>
  <si>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</si>
  <si>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</si>
  <si>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</si>
  <si>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</si>
  <si>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</si>
  <si>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</si>
  <si>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</si>
  <si>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</si>
  <si>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</si>
  <si>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</si>
  <si>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</si>
  <si>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</si>
  <si>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</si>
  <si>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</si>
  <si>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</si>
  <si>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</si>
  <si>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</si>
  <si>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</si>
  <si>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</si>
  <si>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</si>
  <si>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</si>
  <si>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</si>
  <si>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</si>
  <si>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</si>
  <si>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</si>
  <si>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</si>
  <si>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</si>
  <si>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</si>
  <si>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</si>
  <si>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</si>
  <si>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</si>
  <si>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</si>
  <si>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</si>
  <si>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</si>
  <si>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</si>
  <si>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</si>
  <si>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</si>
  <si>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</si>
  <si>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</si>
  <si>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</si>
  <si>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</si>
  <si>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</si>
  <si>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</si>
  <si>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</si>
  <si>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</si>
  <si>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</si>
  <si>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</si>
  <si>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</si>
  <si>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</si>
  <si>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</si>
  <si>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</si>
  <si>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</si>
  <si>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</si>
  <si>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</si>
  <si>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</si>
  <si>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</si>
  <si>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</si>
  <si>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</si>
  <si>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</si>
  <si>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</si>
  <si>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</si>
  <si>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</si>
  <si>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</si>
  <si>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</si>
  <si>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</si>
  <si>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</si>
  <si>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</si>
  <si>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</si>
  <si>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</si>
  <si>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</si>
  <si>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</si>
  <si>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</si>
  <si>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</si>
  <si>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</si>
  <si>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</si>
  <si>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</si>
  <si>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</si>
  <si>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</si>
  <si>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</si>
  <si>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</si>
  <si>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</si>
  <si>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</si>
  <si>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</si>
  <si>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</si>
  <si>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</si>
  <si>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</si>
  <si>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</si>
  <si>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</si>
  <si>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</si>
  <si>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</si>
  <si>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</si>
  <si>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</si>
  <si>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</si>
  <si>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</si>
  <si>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</si>
  <si>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</si>
  <si>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</si>
  <si>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</si>
  <si>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</si>
  <si>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</si>
  <si>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</si>
  <si>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</si>
  <si>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</si>
  <si>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</si>
  <si>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</si>
  <si>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</si>
  <si>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</si>
  <si>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</si>
  <si>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</si>
  <si>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</si>
  <si>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</si>
  <si>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</si>
  <si>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</si>
  <si>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</si>
  <si>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</si>
  <si>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</si>
  <si>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</si>
  <si>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</si>
  <si>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</si>
  <si>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</si>
  <si>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</si>
  <si>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</si>
  <si>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</si>
  <si>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</si>
  <si>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</si>
  <si>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</si>
  <si>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</si>
  <si>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</si>
  <si>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</si>
  <si>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</si>
  <si>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</si>
  <si>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</si>
  <si>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</si>
  <si>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</si>
  <si>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</si>
  <si>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</si>
  <si>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</si>
  <si>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</si>
  <si>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</si>
  <si>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</si>
  <si>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</si>
  <si>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</si>
  <si>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</si>
  <si>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</si>
  <si>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</si>
  <si>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</si>
  <si>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</si>
  <si>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</si>
  <si>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</si>
  <si>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</si>
  <si>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</si>
  <si>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</si>
  <si>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</si>
  <si>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</si>
  <si>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</si>
  <si>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</si>
  <si>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</si>
  <si>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</si>
  <si>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</si>
  <si>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</si>
  <si>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</si>
  <si>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</si>
  <si>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</si>
  <si>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</si>
  <si>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</si>
  <si>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</si>
  <si>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</si>
  <si>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</si>
  <si>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</si>
  <si>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</si>
  <si>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</si>
  <si>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</si>
  <si>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</si>
  <si>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</si>
  <si>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</si>
  <si>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</si>
  <si>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</si>
  <si>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</si>
  <si>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</si>
  <si>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</si>
  <si>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</si>
  <si>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</si>
  <si>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</si>
  <si>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</si>
  <si>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</si>
  <si>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</si>
  <si>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</si>
  <si>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</si>
  <si>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</si>
  <si>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</si>
  <si>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</si>
  <si>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</si>
  <si>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</si>
  <si>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</si>
  <si>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</si>
  <si>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</si>
  <si>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</si>
  <si>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</si>
  <si>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</si>
  <si>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</si>
  <si>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</si>
  <si>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</si>
  <si>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</si>
  <si>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</si>
  <si>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</si>
  <si>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</si>
  <si>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</si>
  <si>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</si>
  <si>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</si>
  <si>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</si>
  <si>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</si>
  <si>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</si>
  <si>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</si>
  <si>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</si>
  <si>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</si>
  <si>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</si>
  <si>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</si>
  <si>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</si>
  <si>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</si>
  <si>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</si>
  <si>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</si>
  <si>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</si>
  <si>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</si>
  <si>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</si>
  <si>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</si>
  <si>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</si>
  <si>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</si>
  <si>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</si>
  <si>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</si>
  <si>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</si>
  <si>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</si>
  <si>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</si>
  <si>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</si>
  <si>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</si>
  <si>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</si>
  <si>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</si>
  <si>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</si>
  <si>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</si>
  <si>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</si>
  <si>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</si>
  <si>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</si>
  <si>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</si>
  <si>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</si>
  <si>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</si>
  <si>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</si>
  <si>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</si>
  <si>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</si>
  <si>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</si>
  <si>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</si>
  <si>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</si>
  <si>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</si>
  <si>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</si>
  <si>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</si>
  <si>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</si>
  <si>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</si>
  <si>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</si>
  <si>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</si>
  <si>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</si>
  <si>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</si>
  <si>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</si>
  <si>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</si>
  <si>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</si>
  <si>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</si>
  <si>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</si>
  <si>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</si>
  <si>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</si>
  <si>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</si>
  <si>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</si>
  <si>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</si>
  <si>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</si>
  <si>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</si>
  <si>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</si>
  <si>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</si>
  <si>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</si>
  <si>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</si>
  <si>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</si>
  <si>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</si>
  <si>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</si>
  <si>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</si>
  <si>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</si>
  <si>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</si>
  <si>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</si>
  <si>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</si>
  <si>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</si>
  <si>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</si>
  <si>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</si>
  <si>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</si>
  <si>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</si>
  <si>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</si>
  <si>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</si>
  <si>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</si>
  <si>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</si>
  <si>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</si>
  <si>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</si>
  <si>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</si>
  <si>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</si>
  <si>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</si>
  <si>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</si>
  <si>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</si>
  <si>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</si>
  <si>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</si>
  <si>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</si>
  <si>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</si>
  <si>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</si>
  <si>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</si>
  <si>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</si>
  <si>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</si>
  <si>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</si>
  <si>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</si>
  <si>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</si>
  <si>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</si>
  <si>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</si>
  <si>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</si>
  <si>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</si>
  <si>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</si>
  <si>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</si>
  <si>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</si>
  <si>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</si>
  <si>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</si>
  <si>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</si>
  <si>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</si>
  <si>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</si>
  <si>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</si>
  <si>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</si>
  <si>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</si>
  <si>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</si>
  <si>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</si>
  <si>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</si>
  <si>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</si>
  <si>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</si>
  <si>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</si>
  <si>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</si>
  <si>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</si>
  <si>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</si>
  <si>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</si>
  <si>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</si>
  <si>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</si>
  <si>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</si>
  <si>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</si>
  <si>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</si>
  <si>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</si>
  <si>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</si>
  <si>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</si>
  <si>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</si>
  <si>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</si>
  <si>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</si>
  <si>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</si>
  <si>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</si>
  <si>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</si>
  <si>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</si>
  <si>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</si>
  <si>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</si>
  <si>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</si>
  <si>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</si>
  <si>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</si>
  <si>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</si>
  <si>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</si>
  <si>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</si>
  <si>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</si>
  <si>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</si>
  <si>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</si>
  <si>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</si>
  <si>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</si>
  <si>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</si>
  <si>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</si>
  <si>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</si>
  <si>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</si>
  <si>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</si>
  <si>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</si>
  <si>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</si>
  <si>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</si>
  <si>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</si>
  <si>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</si>
  <si>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</si>
  <si>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</si>
  <si>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</si>
  <si>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</si>
  <si>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</si>
  <si>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</si>
  <si>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</si>
  <si>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</si>
  <si>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</si>
  <si>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</si>
  <si>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</si>
  <si>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</si>
  <si>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</si>
  <si>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</si>
  <si>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</si>
  <si>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</si>
  <si>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</si>
  <si>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</si>
  <si>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</si>
  <si>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</si>
  <si>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</si>
  <si>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</si>
  <si>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</si>
  <si>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</si>
  <si>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</si>
  <si>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</si>
  <si>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</si>
  <si>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</si>
  <si>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</si>
  <si>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</si>
  <si>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</si>
  <si>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</si>
  <si>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</si>
  <si>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</si>
  <si>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</si>
  <si>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</si>
  <si>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</si>
  <si>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</si>
  <si>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</si>
  <si>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</si>
  <si>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</si>
  <si>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</si>
  <si>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</si>
  <si>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</si>
  <si>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</si>
  <si>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</si>
  <si>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</si>
  <si>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</si>
  <si>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</si>
  <si>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</si>
  <si>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</si>
  <si>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</si>
  <si>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</si>
  <si>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</si>
  <si>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</si>
  <si>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</si>
  <si>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</si>
  <si>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</si>
  <si>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</si>
  <si>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</si>
  <si>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</si>
  <si>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</si>
  <si>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</si>
  <si>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</si>
  <si>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</si>
  <si>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</si>
  <si>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</si>
  <si>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</si>
  <si>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</si>
  <si>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</si>
  <si>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</si>
  <si>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</si>
  <si>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</si>
  <si>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</si>
  <si>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</si>
  <si>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</si>
  <si>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</si>
  <si>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</si>
  <si>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</si>
  <si>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</si>
  <si>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</si>
  <si>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</si>
  <si>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</si>
  <si>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</si>
  <si>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</si>
  <si>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</si>
  <si>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</si>
  <si>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</si>
  <si>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</si>
  <si>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</si>
  <si>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</si>
  <si>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</si>
  <si>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</si>
  <si>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</si>
  <si>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</si>
  <si>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</si>
  <si>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</si>
  <si>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</si>
  <si>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</si>
  <si>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</si>
  <si>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</si>
  <si>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</si>
  <si>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</si>
  <si>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</si>
  <si>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</si>
  <si>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</si>
  <si>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</si>
  <si>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</si>
  <si>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</si>
  <si>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</si>
  <si>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</si>
  <si>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</si>
  <si>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</si>
  <si>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</si>
  <si>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</si>
  <si>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</si>
  <si>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</si>
  <si>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</si>
  <si>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</si>
  <si>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</si>
  <si>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</si>
  <si>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</si>
  <si>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</si>
  <si>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</si>
  <si>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</si>
  <si>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</si>
  <si>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</si>
  <si>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</si>
  <si>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</si>
  <si>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</si>
  <si>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</si>
  <si>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</si>
  <si>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</si>
  <si>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</si>
  <si>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</si>
  <si>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</si>
  <si>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</si>
  <si>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</si>
  <si>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</si>
  <si>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</si>
  <si>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</si>
  <si>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</si>
  <si>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</si>
  <si>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</si>
  <si>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</si>
  <si>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</si>
  <si>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</si>
  <si>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</si>
  <si>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</si>
  <si>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</si>
  <si>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</si>
  <si>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</si>
  <si>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</si>
  <si>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</si>
  <si>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</si>
  <si>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</si>
  <si>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</si>
  <si>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</si>
  <si>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</si>
  <si>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</si>
  <si>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</si>
  <si>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</si>
  <si>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</si>
  <si>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</si>
  <si>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</si>
  <si>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</si>
  <si>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</si>
  <si>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</si>
  <si>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</si>
  <si>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</si>
  <si>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</si>
  <si>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</si>
  <si>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</si>
  <si>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</si>
  <si>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</si>
  <si>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</si>
  <si>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</si>
  <si>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</si>
  <si>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</si>
  <si>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</si>
  <si>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</si>
  <si>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</si>
  <si>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</si>
  <si>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</si>
  <si>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</si>
  <si>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</si>
  <si>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</si>
  <si>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</si>
  <si>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</si>
  <si>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</si>
  <si>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</si>
  <si>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</si>
  <si>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</si>
  <si>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</si>
  <si>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</si>
  <si>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</si>
  <si>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</si>
  <si>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</si>
  <si>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</si>
  <si>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</si>
  <si>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</si>
  <si>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</si>
  <si>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</si>
  <si>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</si>
  <si>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</si>
  <si>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</si>
  <si>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</si>
  <si>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</si>
  <si>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</si>
  <si>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</si>
  <si>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</si>
  <si>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</si>
  <si>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</si>
  <si>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</si>
  <si>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</si>
  <si>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</si>
  <si>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</si>
  <si>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</si>
  <si>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</si>
  <si>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</si>
  <si>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</si>
  <si>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</si>
  <si>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</si>
  <si>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</si>
  <si>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</si>
  <si>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</si>
  <si>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</si>
  <si>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</si>
  <si>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</si>
  <si>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</si>
  <si>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</si>
  <si>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</si>
  <si>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</si>
  <si>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</si>
  <si>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</si>
  <si>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</si>
  <si>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</si>
  <si>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</si>
  <si>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</si>
  <si>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</si>
  <si>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</si>
  <si>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</si>
  <si>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</si>
  <si>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</si>
  <si>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</si>
  <si>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</si>
  <si>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</si>
  <si>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</si>
  <si>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</si>
  <si>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</si>
  <si>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</si>
  <si>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</si>
  <si>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</si>
  <si>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</si>
  <si>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</si>
  <si>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</si>
  <si>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</si>
  <si>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</si>
  <si>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</si>
  <si>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</si>
  <si>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</si>
  <si>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</si>
  <si>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</si>
  <si>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</si>
  <si>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</si>
  <si>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</si>
  <si>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</si>
  <si>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</si>
  <si>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</si>
  <si>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</si>
  <si>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</si>
  <si>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</si>
  <si>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</si>
  <si>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</si>
  <si>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</si>
  <si>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</si>
  <si>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</si>
  <si>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</si>
  <si>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</si>
  <si>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</si>
  <si>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</si>
  <si>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</si>
  <si>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</si>
  <si>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</si>
  <si>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</si>
  <si>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</si>
  <si>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</si>
  <si>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</si>
  <si>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</si>
  <si>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</si>
  <si>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</si>
  <si>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</si>
  <si>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</si>
  <si>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</si>
  <si>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</si>
  <si>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</si>
  <si>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</si>
  <si>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</si>
  <si>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</si>
  <si>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</si>
  <si>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</si>
  <si>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</si>
  <si>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</si>
  <si>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</si>
  <si>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</si>
  <si>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</si>
  <si>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</si>
  <si>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</si>
  <si>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</si>
  <si>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</si>
  <si>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</si>
  <si>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</si>
  <si>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</si>
  <si>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</si>
  <si>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</si>
  <si>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</si>
  <si>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</si>
  <si>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</si>
  <si>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</si>
  <si>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</si>
  <si>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</si>
  <si>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</si>
  <si>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</si>
  <si>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</si>
  <si>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</si>
  <si>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</si>
  <si>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</si>
  <si>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</si>
  <si>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</si>
  <si>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</si>
  <si>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</si>
  <si>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</si>
  <si>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</si>
  <si>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</si>
  <si>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</si>
  <si>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</si>
  <si>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</si>
  <si>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</si>
  <si>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</si>
  <si>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</si>
  <si>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</si>
  <si>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</si>
  <si>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</si>
  <si>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</si>
  <si>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</si>
  <si>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</si>
  <si>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</si>
  <si>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</si>
  <si>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</si>
  <si>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</si>
  <si>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</si>
  <si>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</si>
  <si>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</si>
  <si>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</si>
  <si>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</si>
  <si>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</si>
  <si>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</si>
  <si>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</si>
  <si>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</si>
  <si>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</si>
  <si>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</si>
  <si>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</si>
  <si>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</si>
  <si>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</si>
  <si>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</si>
  <si>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</si>
  <si>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</si>
  <si>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</si>
  <si>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</si>
  <si>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</si>
  <si>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</si>
  <si>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</si>
  <si>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</si>
  <si>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</si>
  <si>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</si>
  <si>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</si>
  <si>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</si>
  <si>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</si>
  <si>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</si>
  <si>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</si>
  <si>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</si>
  <si>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</si>
  <si>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</si>
  <si>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</si>
  <si>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</si>
  <si>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</si>
  <si>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</si>
  <si>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</si>
  <si>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</si>
  <si>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</si>
  <si>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</si>
  <si>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</si>
  <si>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</si>
  <si>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</si>
  <si>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</si>
  <si>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</si>
  <si>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</si>
  <si>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</si>
  <si>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</si>
  <si>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</si>
  <si>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</si>
  <si>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</si>
  <si>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</si>
  <si>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</si>
  <si>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</si>
  <si>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</si>
  <si>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</si>
  <si>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</si>
  <si>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</si>
  <si>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</si>
  <si>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</si>
  <si>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</si>
  <si>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</si>
  <si>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</si>
  <si>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</si>
  <si>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</si>
  <si>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</si>
  <si>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</si>
  <si>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</si>
  <si>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</si>
  <si>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</si>
  <si>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</si>
  <si>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</si>
  <si>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</si>
  <si>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</si>
  <si>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</si>
  <si>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</si>
  <si>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</si>
  <si>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</si>
  <si>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</si>
  <si>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</si>
  <si>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</si>
  <si>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</si>
  <si>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</si>
  <si>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</si>
  <si>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</si>
  <si>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</si>
  <si>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</si>
  <si>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</si>
  <si>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</si>
  <si>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</si>
  <si>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</si>
  <si>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</si>
  <si>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</si>
  <si>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</si>
  <si>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</si>
  <si>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</si>
  <si>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</si>
  <si>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</si>
  <si>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</si>
  <si>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</si>
  <si>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</si>
  <si>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</si>
  <si>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</si>
  <si>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</si>
  <si>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</si>
  <si>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</si>
  <si>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</si>
  <si>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</si>
  <si>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</si>
  <si>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</si>
  <si>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</si>
  <si>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</si>
  <si>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</si>
  <si>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</si>
  <si>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</si>
  <si>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</si>
  <si>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</si>
  <si>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</si>
  <si>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</si>
  <si>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</si>
  <si>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</si>
  <si>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</si>
  <si>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</si>
  <si>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</si>
  <si>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</si>
  <si>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</si>
  <si>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</si>
  <si>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</si>
  <si>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</si>
  <si>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</si>
  <si>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</si>
  <si>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</si>
  <si>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</si>
  <si>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</si>
  <si>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</si>
  <si>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</si>
  <si>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</si>
  <si>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</si>
  <si>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</si>
  <si>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</si>
  <si>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</si>
  <si>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</si>
  <si>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</si>
  <si>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</si>
  <si>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</si>
  <si>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</si>
  <si>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</si>
  <si>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</si>
  <si>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</si>
  <si>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</si>
  <si>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</si>
  <si>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</si>
  <si>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</si>
  <si>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</si>
  <si>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</si>
  <si>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</si>
  <si>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</si>
  <si>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</si>
  <si>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</si>
  <si>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</si>
  <si>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</si>
  <si>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</si>
  <si>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</si>
  <si>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</si>
  <si>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</si>
  <si>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</si>
  <si>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</si>
  <si>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</si>
  <si>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</si>
  <si>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</si>
  <si>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</si>
  <si>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</si>
  <si>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</si>
  <si>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</si>
  <si>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</si>
  <si>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</si>
  <si>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</si>
  <si>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</si>
  <si>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</si>
  <si>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</si>
  <si>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</si>
  <si>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</si>
  <si>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</si>
  <si>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</si>
  <si>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</si>
  <si>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</si>
  <si>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</si>
  <si>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</si>
  <si>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</si>
  <si>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</si>
  <si>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</si>
  <si>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</si>
  <si>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</si>
  <si>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</si>
  <si>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</si>
  <si>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</si>
  <si>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</si>
  <si>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</si>
  <si>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</si>
  <si>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</si>
  <si>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</si>
  <si>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</si>
  <si>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</si>
  <si>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</si>
  <si>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</si>
  <si>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</si>
  <si>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</si>
  <si>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</si>
  <si>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</si>
  <si>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</si>
  <si>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</si>
  <si>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</si>
  <si>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</si>
  <si>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</si>
  <si>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</si>
  <si>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</si>
  <si>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</si>
  <si>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</si>
  <si>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</si>
  <si>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</si>
  <si>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</si>
  <si>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</si>
  <si>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</si>
  <si>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</si>
  <si>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</si>
  <si>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</si>
  <si>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</si>
  <si>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</si>
  <si>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</si>
  <si>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</si>
  <si>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</si>
  <si>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</si>
  <si>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</si>
  <si>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</si>
  <si>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</si>
  <si>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</si>
  <si>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</si>
  <si>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</si>
  <si>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</si>
  <si>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</si>
  <si>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</si>
  <si>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</si>
  <si>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</si>
  <si>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</si>
  <si>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</si>
  <si>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</si>
  <si>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</si>
  <si>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</si>
  <si>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</si>
  <si>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</si>
  <si>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</si>
  <si>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</si>
  <si>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</si>
  <si>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</si>
  <si>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</si>
  <si>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</si>
  <si>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</si>
  <si>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</si>
  <si>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</si>
  <si>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</si>
  <si>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</si>
  <si>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</si>
  <si>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</si>
  <si>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</si>
  <si>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</si>
  <si>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</si>
  <si>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</si>
  <si>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</si>
  <si>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</si>
  <si>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</si>
  <si>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</si>
  <si>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</si>
  <si>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</si>
  <si>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</si>
  <si>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</si>
  <si>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</si>
  <si>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</si>
  <si>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</si>
  <si>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</si>
  <si>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</si>
  <si>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</si>
  <si>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</si>
  <si>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</si>
  <si>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</si>
  <si>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</si>
  <si>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</si>
  <si>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</si>
  <si>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</si>
  <si>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</si>
  <si>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</si>
  <si>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</si>
  <si>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</si>
  <si>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</si>
  <si>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</si>
  <si>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</si>
  <si>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</si>
  <si>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</si>
  <si>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</si>
  <si>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</si>
  <si>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</si>
  <si>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</si>
  <si>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</si>
  <si>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</si>
  <si>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</si>
  <si>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</si>
  <si>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</si>
  <si>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</si>
  <si>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</si>
  <si>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</si>
  <si>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</si>
  <si>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</si>
  <si>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</si>
  <si>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</si>
  <si>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</si>
  <si>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</si>
  <si>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</si>
  <si>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</si>
  <si>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</si>
  <si>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</si>
  <si>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</si>
  <si>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</si>
  <si>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</si>
  <si>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</si>
  <si>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</si>
  <si>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</si>
  <si>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</si>
  <si>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</si>
  <si>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</si>
  <si>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</si>
  <si>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</si>
  <si>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</si>
  <si>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</si>
  <si>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</si>
  <si>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</si>
  <si>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</si>
  <si>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</si>
  <si>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</si>
  <si>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</si>
  <si>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</si>
  <si>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</si>
  <si>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</si>
  <si>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</si>
  <si>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</si>
  <si>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</si>
  <si>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</si>
  <si>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</si>
  <si>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</si>
  <si>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</si>
  <si>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</si>
  <si>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</si>
  <si>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</si>
  <si>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</si>
  <si>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</si>
  <si>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</si>
  <si>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</si>
  <si>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</si>
  <si>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</si>
  <si>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</si>
  <si>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</si>
  <si>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</si>
  <si>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</si>
  <si>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</si>
  <si>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</si>
  <si>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</si>
  <si>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</si>
  <si>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</si>
  <si>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</si>
  <si>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</si>
  <si>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</si>
  <si>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</si>
  <si>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</si>
  <si>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</si>
  <si>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</si>
  <si>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</si>
  <si>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</si>
  <si>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</si>
  <si>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</si>
  <si>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</si>
  <si>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</si>
  <si>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</si>
  <si>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</si>
  <si>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</si>
  <si>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</si>
  <si>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</si>
  <si>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</si>
  <si>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</si>
  <si>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</si>
  <si>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</si>
  <si>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</si>
  <si>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</si>
  <si>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</si>
  <si>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</si>
  <si>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</si>
  <si>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</si>
  <si>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</si>
  <si>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</si>
  <si>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</si>
  <si>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</si>
  <si>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</si>
  <si>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</si>
  <si>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</si>
  <si>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</si>
  <si>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</si>
  <si>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</si>
  <si>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</si>
  <si>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</si>
  <si>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</si>
  <si>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</si>
  <si>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</si>
  <si>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</si>
  <si>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</si>
  <si>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</si>
  <si>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</si>
  <si>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</si>
  <si>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</si>
  <si>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</si>
  <si>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</si>
  <si>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</si>
  <si>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</si>
  <si>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</si>
  <si>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</si>
  <si>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</si>
  <si>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</si>
  <si>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</si>
  <si>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</si>
  <si>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</si>
  <si>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</si>
  <si>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</si>
  <si>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</si>
  <si>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</si>
  <si>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</si>
  <si>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</si>
  <si>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</si>
  <si>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</si>
  <si>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</si>
  <si>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</si>
  <si>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</si>
  <si>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</si>
  <si>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</si>
  <si>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</si>
  <si>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</si>
  <si>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</si>
  <si>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</si>
  <si>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</si>
  <si>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</si>
  <si>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</si>
  <si>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</si>
  <si>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</si>
  <si>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</si>
  <si>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</si>
  <si>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</si>
  <si>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</si>
  <si>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</si>
  <si>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</si>
  <si>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</si>
  <si>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</si>
  <si>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</si>
  <si>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</si>
  <si>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</si>
  <si>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</si>
  <si>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</si>
  <si>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</si>
  <si>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</si>
  <si>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</si>
  <si>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</si>
  <si>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</si>
  <si>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</si>
  <si>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</si>
  <si>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</si>
  <si>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</si>
  <si>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</si>
  <si>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</si>
  <si>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</si>
  <si>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</si>
  <si>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</si>
  <si>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</si>
  <si>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</si>
  <si>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</si>
  <si>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</si>
  <si>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</si>
  <si>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</si>
  <si>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</si>
  <si>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</si>
  <si>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</si>
  <si>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</si>
  <si>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</si>
  <si>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</si>
  <si>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</si>
  <si>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</si>
  <si>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</si>
  <si>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</si>
  <si>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</si>
  <si>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</si>
  <si>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</si>
  <si>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</si>
  <si>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</si>
  <si>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</si>
  <si>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</si>
  <si>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</si>
  <si>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</si>
  <si>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</si>
  <si>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</si>
  <si>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</si>
  <si>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</si>
  <si>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</si>
  <si>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</si>
  <si>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</si>
  <si>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</si>
  <si>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</si>
  <si>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</si>
  <si>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</si>
  <si>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</si>
  <si>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</si>
  <si>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</si>
  <si>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</si>
  <si>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</si>
  <si>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</si>
  <si>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</si>
  <si>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</si>
  <si>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</si>
  <si>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</si>
  <si>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</si>
  <si>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</si>
  <si>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</si>
  <si>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</si>
  <si>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</si>
  <si>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</si>
  <si>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</si>
  <si>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</si>
  <si>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</si>
  <si>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</si>
  <si>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</si>
  <si>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</si>
  <si>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</si>
  <si>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</si>
  <si>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</si>
  <si>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</si>
  <si>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</si>
  <si>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</si>
  <si>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</si>
  <si>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</si>
  <si>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</si>
  <si>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</si>
  <si>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</si>
  <si>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</si>
  <si>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</si>
  <si>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</si>
  <si>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</si>
  <si>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</si>
  <si>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</si>
  <si>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</si>
  <si>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</si>
  <si>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</si>
  <si>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</si>
  <si>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</si>
  <si>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</si>
  <si>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</si>
  <si>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</si>
  <si>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</si>
  <si>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</si>
  <si>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</si>
  <si>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</si>
  <si>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</si>
  <si>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</si>
  <si>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</si>
  <si>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</si>
  <si>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</si>
  <si>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</si>
  <si>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</si>
  <si>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</si>
  <si>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</si>
  <si>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</si>
  <si>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</si>
  <si>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</si>
  <si>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</si>
  <si>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</si>
  <si>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</si>
  <si>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</si>
  <si>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</si>
  <si>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</si>
  <si>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</si>
  <si>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</si>
  <si>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</si>
  <si>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</si>
  <si>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</si>
  <si>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</si>
  <si>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</si>
  <si>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</si>
  <si>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</si>
  <si>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</si>
  <si>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</si>
  <si>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</si>
  <si>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</si>
  <si>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</si>
  <si>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</si>
  <si>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</si>
  <si>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</si>
  <si>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</si>
  <si>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</si>
  <si>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</si>
  <si>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</si>
  <si>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</si>
  <si>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</si>
  <si>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</si>
  <si>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</si>
  <si>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</si>
  <si>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</si>
  <si>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</si>
  <si>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</si>
  <si>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</si>
  <si>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</si>
  <si>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</si>
  <si>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</si>
  <si>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</si>
  <si>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</si>
  <si>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</si>
  <si>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</si>
  <si>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</si>
  <si>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</si>
  <si>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</si>
  <si>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</si>
  <si>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</si>
  <si>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</si>
  <si>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</si>
  <si>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</si>
  <si>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</si>
  <si>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</si>
  <si>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</si>
  <si>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</si>
  <si>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</si>
  <si>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</si>
  <si>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</si>
  <si>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</si>
  <si>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</si>
  <si>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</si>
  <si>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</si>
  <si>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</si>
  <si>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</si>
  <si>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</si>
  <si>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</si>
  <si>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</si>
  <si>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</si>
  <si>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</si>
  <si>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</si>
  <si>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</si>
  <si>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</si>
  <si>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</si>
  <si>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</si>
  <si>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</si>
  <si>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</si>
  <si>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</si>
  <si>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</si>
  <si>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</si>
  <si>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</si>
  <si>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</si>
  <si>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</si>
  <si>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</si>
  <si>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</si>
  <si>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</si>
  <si>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</si>
  <si>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</si>
  <si>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</si>
  <si>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</si>
  <si>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</si>
  <si>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</si>
  <si>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</si>
  <si>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</si>
  <si>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</si>
  <si>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</si>
  <si>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</si>
  <si>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</si>
  <si>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</si>
  <si>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</si>
  <si>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</si>
  <si>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</si>
  <si>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</si>
  <si>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</si>
  <si>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</si>
  <si>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</si>
  <si>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</si>
  <si>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</si>
  <si>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</si>
  <si>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</si>
  <si>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</si>
  <si>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</si>
  <si>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</si>
  <si>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</si>
  <si>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</si>
  <si>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</si>
  <si>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</si>
  <si>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</si>
  <si>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</si>
  <si>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</si>
  <si>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</si>
  <si>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</si>
  <si>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</si>
  <si>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</si>
  <si>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</si>
  <si>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</si>
  <si>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</si>
  <si>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</si>
  <si>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</si>
  <si>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</si>
  <si>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</si>
  <si>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</si>
  <si>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</si>
  <si>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</si>
  <si>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</si>
  <si>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</si>
  <si>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</si>
  <si>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</si>
  <si>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</si>
  <si>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</si>
  <si>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</si>
  <si>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</si>
  <si>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</si>
  <si>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</si>
  <si>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</si>
  <si>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</si>
  <si>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</si>
  <si>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</si>
  <si>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</si>
  <si>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</si>
  <si>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</si>
  <si>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</si>
  <si>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</si>
  <si>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</si>
  <si>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</si>
  <si>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</si>
  <si>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</si>
  <si>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</si>
  <si>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</si>
  <si>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</si>
  <si>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</si>
  <si>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</si>
  <si>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</si>
  <si>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</si>
  <si>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</si>
  <si>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</si>
  <si>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</si>
  <si>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</si>
  <si>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</si>
  <si>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</si>
  <si>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</si>
  <si>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</si>
  <si>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</si>
  <si>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</si>
  <si>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</si>
  <si>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</si>
  <si>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</si>
  <si>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</si>
  <si>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</si>
  <si>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</si>
  <si>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</si>
  <si>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</si>
  <si>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</si>
  <si>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</si>
  <si>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</si>
  <si>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</si>
  <si>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</si>
  <si>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</si>
  <si>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</si>
  <si>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</si>
  <si>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</si>
  <si>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</si>
  <si>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</si>
  <si>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</si>
  <si>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</si>
  <si>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>TP pronta 08:11, em intervalo 09:28 ate 10:58/</t>
  </si>
  <si>
    <t>MC1 09:37, em intervalo para execução da solta  ate 13hrs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</si>
  <si>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</si>
  <si>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</si>
  <si>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</si>
  <si>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</si>
  <si>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</si>
  <si>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</si>
  <si>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</si>
  <si>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</si>
  <si>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</si>
  <si>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</si>
  <si>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</si>
  <si>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</si>
  <si>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Anisio </t>
  </si>
  <si>
    <t>Substiuição da meia chave TSPN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</si>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</sst>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82" activePane="topRight" state="frozen"/>
      <selection pane="topRight" activeCell="H195" sqref="H195:Q19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1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1644</v>
      </c>
      <c r="BL178" s="15"/>
      <c r="BM178" s="14"/>
      <c r="BN178" s="14"/>
      <c r="BO178" s="165"/>
      <c r="BP178" s="16"/>
      <c r="BQ178" s="12" t="str">
        <f t="shared" si="23"/>
        <v>Produção</v>
      </c>
      <c r="BR178" s="18">
        <f t="shared" si="24"/>
        <v>1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1645</v>
      </c>
      <c r="BK179" s="16" t="s">
        <v>1645</v>
      </c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1646</v>
      </c>
      <c r="BK180" s="16" t="s">
        <v>1646</v>
      </c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1647</v>
      </c>
      <c r="F181" s="172" t="s">
        <v>629</v>
      </c>
      <c r="G181" s="9" t="str">
        <f>IF(D181="","*",VLOOKUP(F181,BS_ATIVIDADE[#All],3,FALSE))</f>
        <v>DETECÇÃO</v>
      </c>
      <c r="H181" s="173" t="s">
        <v>1648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1649</v>
      </c>
      <c r="N181" s="204" t="s">
        <v>1650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1652</v>
      </c>
      <c r="BK181" s="16" t="s">
        <v>1652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ERRO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1653</v>
      </c>
      <c r="BK182" s="16" t="s">
        <v>1653</v>
      </c>
      <c r="BL182" s="15"/>
      <c r="BM182" s="14"/>
      <c r="BN182" s="14"/>
      <c r="BO182" s="165"/>
      <c r="BP182" s="16"/>
      <c r="BQ182" s="12" t="e">
        <f t="shared" si="23"/>
        <v>#VALUE!</v>
      </c>
      <c r="BR182" s="18" t="e">
        <f t="shared" si="24"/>
        <v>#VALUE!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1647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1654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1655</v>
      </c>
      <c r="BK183" s="16" t="s">
        <v>1655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1647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1656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1657</v>
      </c>
      <c r="BK184" s="16" t="s">
        <v>1658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 hidden="1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 hidden="1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 hidden="1">
      <c r="A193" s="50" t="str">
        <f t="shared" si="22"/>
        <v>FRANCISCO (TF-670)45975</v>
      </c>
      <c r="B193" s="171">
        <v>45975</v>
      </c>
      <c r="C193" s="8">
        <f>IF(BS_CONTROLE[[#This Row],[DATA]]="","",WEEKNUM(BS_CONTROLE[[#This Row],[DATA]]))</f>
        <v>46</v>
      </c>
      <c r="D193" s="51" t="s">
        <v>888</v>
      </c>
      <c r="E193" s="314">
        <v>159</v>
      </c>
      <c r="F193" s="172" t="s">
        <v>790</v>
      </c>
      <c r="G193" s="9" t="str">
        <f>IF(D193="","*",VLOOKUP(F193,BS_ATIVIDADE[#All],3,FALSE))</f>
        <v>SOLDA</v>
      </c>
      <c r="H193" s="204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3" s="173" t="s">
        <v>607</v>
      </c>
      <c r="J193" s="217">
        <v>74</v>
      </c>
      <c r="K193" s="217">
        <v>134.30000000000001</v>
      </c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3" s="173">
        <v>0.375</v>
      </c>
      <c r="P193" s="173">
        <v>6.25E-2</v>
      </c>
      <c r="Q193" s="83">
        <v>1</v>
      </c>
      <c r="R193" s="10" t="str">
        <f>IFERROR(_xlfn.XLOOKUP(F193, BS_ATIVIDADE[ATIVIDADE],BS_ATIVIDADE[UNIDADE] ), "*")</f>
        <v>Nº DE SOLDA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1353</v>
      </c>
      <c r="W193" s="173" t="s">
        <v>1215</v>
      </c>
      <c r="X193" s="218" t="s">
        <v>956</v>
      </c>
      <c r="Y193" s="158"/>
      <c r="Z193" s="158" t="s">
        <v>952</v>
      </c>
      <c r="AA193" s="83" t="s">
        <v>607</v>
      </c>
      <c r="AB193" s="70" t="s">
        <v>607</v>
      </c>
      <c r="AC193" s="70" t="s">
        <v>607</v>
      </c>
      <c r="AD193" s="173" t="s">
        <v>607</v>
      </c>
      <c r="AE193" s="83" t="s">
        <v>607</v>
      </c>
      <c r="AF193" s="83" t="s">
        <v>607</v>
      </c>
      <c r="AG193" s="83" t="s">
        <v>607</v>
      </c>
      <c r="AH193" s="48"/>
      <c r="AI193" s="14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278" t="str">
        <f>IF(BS_CONTROLE[[#This Row],[Local - Partida]]=0, "-", BS_CONTROLE[[#This Row],[Local - Partida]])</f>
        <v>TSJ135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TSJ-TMO</v>
      </c>
      <c r="AN193" s="278" t="str">
        <f>IF(BS_CONTROLE[[#This Row],[SB]]=0, "-", BS_CONTROLE[[#This Row],[SB]])</f>
        <v>TSJ135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134.30000000000001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Nº DE SOLDA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Heleno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 hidden="1">
      <c r="A194" s="50" t="str">
        <f t="shared" si="22"/>
        <v>ANISIO (TF-514)45975</v>
      </c>
      <c r="B194" s="171">
        <v>45975</v>
      </c>
      <c r="C194" s="8">
        <f>IF(BS_CONTROLE[[#This Row],[DATA]]="","",WEEKNUM(BS_CONTROLE[[#This Row],[DATA]]))</f>
        <v>46</v>
      </c>
      <c r="D194" s="51" t="s">
        <v>859</v>
      </c>
      <c r="E194" s="314">
        <v>188</v>
      </c>
      <c r="F194" s="172" t="s">
        <v>768</v>
      </c>
      <c r="G194" s="9" t="str">
        <f>IF(D194="","*",VLOOKUP(F194,BS_ATIVIDADE[#All],3,FALSE))</f>
        <v>AMV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4" s="173" t="s">
        <v>607</v>
      </c>
      <c r="J194" s="217">
        <v>74</v>
      </c>
      <c r="K194" s="217">
        <v>87.192999999999998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PEÇAS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1659</v>
      </c>
      <c r="W194" s="173" t="s">
        <v>1660</v>
      </c>
      <c r="X194" s="218" t="s">
        <v>956</v>
      </c>
      <c r="Y194" s="158"/>
      <c r="Z194" s="158" t="s">
        <v>961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AMV - MEIA CHAVE</v>
      </c>
      <c r="AJ194" s="9" t="str">
        <f>IF(D194="","*",VLOOKUP(AI194,BS_ATIVIDADE[#Data],3,FALSE))</f>
        <v>AMV</v>
      </c>
      <c r="AK194" s="278" t="str">
        <f>IF(BS_CONTROLE[[#This Row],[Local - Partida]]=0, "-", BS_CONTROLE[[#This Row],[Local - Partida]])</f>
        <v>TSP1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TSP</v>
      </c>
      <c r="AN194" s="278" t="str">
        <f>IF(BS_CONTROLE[[#This Row],[SB]]=0, "-", BS_CONTROLE[[#This Row],[SB]])</f>
        <v>TSP1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87.192999999999998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PEÇAS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 xml:space="preserve">Anisio 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/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 t="s">
        <v>1214</v>
      </c>
      <c r="W195" s="173" t="s">
        <v>1215</v>
      </c>
      <c r="X195" s="218" t="s">
        <v>956</v>
      </c>
      <c r="Y195" s="158"/>
      <c r="Z195" s="158" t="s">
        <v>957</v>
      </c>
      <c r="AA195" s="83" t="s">
        <v>607</v>
      </c>
      <c r="AB195" s="70" t="s">
        <v>607</v>
      </c>
      <c r="AC195" s="70" t="s">
        <v>607</v>
      </c>
      <c r="AD195" s="173"/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Elson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194 Y196:Z475 Z19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194 Y196:Z475 Z19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3">
    <cfRule type="cellIs" dxfId="158" priority="63" operator="equal">
      <formula>"OPORTUNIDADE"</formula>
    </cfRule>
  </conditionalFormatting>
  <conditionalFormatting sqref="Y191 Y19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3">
    <cfRule type="cellIs" dxfId="155" priority="60" operator="equal">
      <formula>"OPORTUNIDADE"</formula>
    </cfRule>
  </conditionalFormatting>
  <conditionalFormatting sqref="Z19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3">
    <cfRule type="cellIs" dxfId="152" priority="57" operator="equal">
      <formula>"OPORTUNIDADE"</formula>
    </cfRule>
  </conditionalFormatting>
  <conditionalFormatting sqref="Z19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3">
    <cfRule type="cellIs" dxfId="149" priority="54" operator="equal">
      <formula>"OPORTUNIDADE"</formula>
    </cfRule>
  </conditionalFormatting>
  <conditionalFormatting sqref="Z193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3">
    <cfRule type="cellIs" dxfId="146" priority="51" operator="equal">
      <formula>"OPORTUNIDADE"</formula>
    </cfRule>
  </conditionalFormatting>
  <conditionalFormatting sqref="Z193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3">
    <cfRule type="cellIs" dxfId="143" priority="48" operator="equal">
      <formula>"OPORTUNIDADE"</formula>
    </cfRule>
  </conditionalFormatting>
  <conditionalFormatting sqref="Z193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3">
    <cfRule type="cellIs" dxfId="140" priority="45" operator="equal">
      <formula>"OPORTUNIDADE"</formula>
    </cfRule>
  </conditionalFormatting>
  <conditionalFormatting sqref="Z19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3">
    <cfRule type="cellIs" dxfId="137" priority="42" operator="equal">
      <formula>"OPORTUNIDADE"</formula>
    </cfRule>
  </conditionalFormatting>
  <conditionalFormatting sqref="Z193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3">
    <cfRule type="cellIs" dxfId="134" priority="39" operator="equal">
      <formula>"OPORTUNIDADE"</formula>
    </cfRule>
  </conditionalFormatting>
  <conditionalFormatting sqref="Z193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3">
    <cfRule type="cellIs" dxfId="131" priority="36" operator="equal">
      <formula>"OPORTUNIDADE"</formula>
    </cfRule>
  </conditionalFormatting>
  <conditionalFormatting sqref="Z193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">
    <cfRule type="cellIs" dxfId="116" priority="12" operator="equal">
      <formula>"OPORTUNIDADE"</formula>
    </cfRule>
  </conditionalFormatting>
  <conditionalFormatting sqref="Y1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1661</v>
      </c>
      <c r="D5" s="358"/>
      <c r="E5" s="358"/>
      <c r="F5" s="358"/>
      <c r="G5" s="358"/>
      <c r="H5" s="358"/>
      <c r="I5" s="358"/>
      <c r="J5" s="359"/>
      <c r="K5" s="360" t="s">
        <v>1662</v>
      </c>
      <c r="L5" s="361"/>
      <c r="M5" s="361"/>
      <c r="N5" s="361"/>
      <c r="O5" s="362" t="s">
        <v>1663</v>
      </c>
      <c r="P5" s="363"/>
      <c r="Q5" s="364"/>
    </row>
    <row r="6" spans="1:17" s="93" customFormat="1" ht="15.75" customHeight="1">
      <c r="A6" s="87" t="s">
        <v>1664</v>
      </c>
      <c r="B6" s="94" t="s">
        <v>1665</v>
      </c>
      <c r="C6" s="95" t="s">
        <v>1163</v>
      </c>
      <c r="D6" s="96" t="s">
        <v>1164</v>
      </c>
      <c r="E6" s="95" t="s">
        <v>1666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1667</v>
      </c>
      <c r="M6" s="139" t="s">
        <v>626</v>
      </c>
      <c r="N6" s="140" t="s">
        <v>1158</v>
      </c>
      <c r="O6" s="246" t="s">
        <v>1201</v>
      </c>
      <c r="P6" s="157"/>
      <c r="Q6" s="193" t="s">
        <v>1668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1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FRANCISCO (TF-670)</v>
      </c>
      <c r="F194" s="99" t="str">
        <f>IF(FN_MC!H193="","*",FN_MC!H193)</f>
        <v>TSJ135</v>
      </c>
      <c r="G194" s="99" t="str">
        <f>IF(FN_MC!M193="","*",FN_MC!M193)</f>
        <v>TSJ-TMO</v>
      </c>
      <c r="H194" s="154">
        <f>IF(FN_MC!K193="","*",FN_MC!K193)</f>
        <v>134.30000000000001</v>
      </c>
      <c r="I194" s="132">
        <f>IF(FN_MC!O193="","*",FN_MC!O193)</f>
        <v>0.375</v>
      </c>
      <c r="J194" s="132">
        <f>IF(FN_MC!P193="","*",FN_MC!P193)</f>
        <v>6.25E-2</v>
      </c>
      <c r="K194" s="141" t="str">
        <f>IF(FN_MC!AK193="","*",FN_MC!AK193)</f>
        <v>TSJ135</v>
      </c>
      <c r="L194" s="141" t="str">
        <f>IF(FN_MC!AM193="","*",FN_MC!AM193)</f>
        <v>TSJ-TMO</v>
      </c>
      <c r="M194" s="141">
        <f>IF(FN_MC!AP193="","*",FN_MC!AP193)</f>
        <v>134.30000000000001</v>
      </c>
      <c r="N194" s="141" t="str">
        <f>IF(FN_MC!AM193="","*",FN_MC!AM193)</f>
        <v>TSJ-TMO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ANISIO (TF-514)</v>
      </c>
      <c r="F195" s="99" t="str">
        <f>IF(FN_MC!H194="","*",FN_MC!H194)</f>
        <v>TSP1</v>
      </c>
      <c r="G195" s="99" t="str">
        <f>IF(FN_MC!M194="","*",FN_MC!M194)</f>
        <v>TSP</v>
      </c>
      <c r="H195" s="154">
        <f>IF(FN_MC!K194="","*",FN_MC!K194)</f>
        <v>87.192999999999998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TSP1</v>
      </c>
      <c r="L195" s="141" t="str">
        <f>IF(FN_MC!AM194="","*",FN_MC!AM194)</f>
        <v>TSP</v>
      </c>
      <c r="M195" s="141">
        <f>IF(FN_MC!AP194="","*",FN_MC!AP194)</f>
        <v>87.192999999999998</v>
      </c>
      <c r="N195" s="141" t="str">
        <f>IF(FN_MC!AM194="","*",FN_MC!AM194)</f>
        <v>TSP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Oportunidade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1669</v>
      </c>
      <c r="W1" s="370"/>
      <c r="X1" s="370"/>
      <c r="Y1" s="104"/>
    </row>
    <row r="2" spans="1:25" s="100" customFormat="1" ht="11.25" customHeight="1">
      <c r="A2" s="105" t="s">
        <v>1670</v>
      </c>
      <c r="B2" s="105" t="s">
        <v>1665</v>
      </c>
      <c r="C2" s="105" t="s">
        <v>603</v>
      </c>
      <c r="D2" s="106" t="s">
        <v>1163</v>
      </c>
      <c r="E2" s="106" t="s">
        <v>1164</v>
      </c>
      <c r="F2" s="106" t="s">
        <v>1664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1671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P0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FRANCISCO (TF-670)</v>
      </c>
      <c r="H190" s="110" t="str">
        <f>IF(FN_MC!F193="","*",FN_MC!F193)</f>
        <v>PDM - SOLDA</v>
      </c>
      <c r="I190" s="110" t="str">
        <f>IF(FN_MC!H193="","*",FN_MC!H193)</f>
        <v>TSJ135</v>
      </c>
      <c r="J190" s="110" t="str">
        <f>IF(FN_MC!I193="","*",FN_MC!I193)</f>
        <v>-</v>
      </c>
      <c r="K190" s="110" t="str">
        <f>IF(FN_MC!M193="","*",FN_MC!M193)</f>
        <v>TSJ-TMO</v>
      </c>
      <c r="L190" s="110" t="str">
        <f>IF(FN_MC!N193="","*",FN_MC!N193)</f>
        <v>TSJ135</v>
      </c>
      <c r="M190" s="111">
        <f>IF(FN_MC!J193="","*",FN_MC!J193)</f>
        <v>74</v>
      </c>
      <c r="N190" s="290">
        <f>IF(FN_MC!K193="","*",FN_MC!K193)</f>
        <v>134.30000000000001</v>
      </c>
      <c r="O190" s="290" t="str">
        <f>IF(FN_MC!L193="","*",FN_MC!L193)</f>
        <v>-</v>
      </c>
      <c r="P190" s="111"/>
      <c r="Q190" s="128">
        <f>IF(FN_MC!O193="","*",FN_MC!O193)</f>
        <v>0.375</v>
      </c>
      <c r="R190" s="128">
        <f>IF(FN_MC!P193="","*",FN_MC!P193)</f>
        <v>6.25E-2</v>
      </c>
      <c r="S190" s="110" t="str">
        <f>IF(FN_MC!Q193="","*",CONCATENATE(FN_MC!Q193," ",FN_MC!R193))</f>
        <v>1 Nº DE SOLDA</v>
      </c>
      <c r="T190" s="110" t="str">
        <f>IF(FN_MC!V193="","*",FN_MC!V193)</f>
        <v>Heleno</v>
      </c>
      <c r="U190" s="110" t="str">
        <f>IF(FN_MC!W193="","*",FN_MC!W193)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P2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ANISIO (TF-514)</v>
      </c>
      <c r="H191" s="110" t="str">
        <f>IF(FN_MC!F194="","*",FN_MC!F194)</f>
        <v>PDM - AMV - MEIA CHAVE</v>
      </c>
      <c r="I191" s="110" t="str">
        <f>IF(FN_MC!H194="","*",FN_MC!H194)</f>
        <v>TSP1</v>
      </c>
      <c r="J191" s="110" t="str">
        <f>IF(FN_MC!I194="","*",FN_MC!I194)</f>
        <v>-</v>
      </c>
      <c r="K191" s="110" t="str">
        <f>IF(FN_MC!M194="","*",FN_MC!M194)</f>
        <v>TSP</v>
      </c>
      <c r="L191" s="110" t="str">
        <f>IF(FN_MC!N194="","*",FN_MC!N194)</f>
        <v>TSP1</v>
      </c>
      <c r="M191" s="111">
        <f>IF(FN_MC!J194="","*",FN_MC!J194)</f>
        <v>74</v>
      </c>
      <c r="N191" s="290">
        <f>IF(FN_MC!K194="","*",FN_MC!K194)</f>
        <v>87.192999999999998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PEÇAS</v>
      </c>
      <c r="T191" s="110" t="str">
        <f>IF(FN_MC!V194="","*",FN_MC!V194)</f>
        <v xml:space="preserve">Anisio </v>
      </c>
      <c r="U191" s="110" t="str">
        <f>IF(FN_MC!W194="","*",FN_MC!W194)</f>
        <v>Substiuição da meia chave TSPN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P1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Elson</v>
      </c>
      <c r="U192" s="110" t="str">
        <f>IF(FN_MC!W195="","*",FN_MC!W195)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1672</v>
      </c>
      <c r="C2" s="95" t="s">
        <v>1148</v>
      </c>
      <c r="D2" s="95" t="s">
        <v>1150</v>
      </c>
      <c r="E2" s="95" t="s">
        <v>1673</v>
      </c>
      <c r="F2" s="95" t="s">
        <v>1674</v>
      </c>
      <c r="G2" s="95" t="s">
        <v>1675</v>
      </c>
      <c r="H2" s="95" t="s">
        <v>1676</v>
      </c>
      <c r="I2" s="95" t="s">
        <v>1677</v>
      </c>
      <c r="J2" s="95" t="s">
        <v>1678</v>
      </c>
      <c r="K2" s="131" t="s">
        <v>1679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FRANCISCO (TF-670)</v>
      </c>
      <c r="E180" s="121" t="str">
        <f>IF(FN_MC!H193="","*",FN_MC!H193)</f>
        <v>TSJ135</v>
      </c>
      <c r="F180" s="137" t="str">
        <f>IF(FN_MC!M193="","*",FN_MC!M193)</f>
        <v>TSJ-TMO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2025-11-13T14:40:11Z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