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449" documentId="120_S{118792C3-22EF-5104-A093-F22BFE3913F3}" xr6:coauthVersionLast="47" xr6:coauthVersionMax="47" xr10:uidLastSave="{9383D64A-BC6E-48CF-80CD-6577803F162A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8" hidden="1">'CONTROLE D+1'!$A$2:$W$1050</definedName>
    <definedName name="_xlnm._FilterDatabase" localSheetId="7" hidden="1">'CONTROLE - MAQUINISTAS'!$B$2:$K$1050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" i="1" l="1"/>
  <c r="N390" i="1" a="1"/>
  <c r="N390" i="1" s="1"/>
  <c r="M390" i="1" a="1"/>
  <c r="M390" i="1" s="1"/>
  <c r="U395" i="1" a="1"/>
  <c r="U395" i="1" s="1"/>
  <c r="T395" i="1" a="1"/>
  <c r="T395" i="1" s="1"/>
  <c r="S395" i="1" a="1"/>
  <c r="S395" i="1" s="1"/>
  <c r="R395" i="1"/>
  <c r="N395" i="1" a="1"/>
  <c r="N395" i="1" s="1"/>
  <c r="M395" i="1" a="1"/>
  <c r="M395" i="1" s="1"/>
  <c r="G395" i="1"/>
  <c r="U394" i="1" a="1"/>
  <c r="U394" i="1" s="1"/>
  <c r="T394" i="1" a="1"/>
  <c r="T394" i="1" s="1"/>
  <c r="S394" i="1" a="1"/>
  <c r="S394" i="1" s="1"/>
  <c r="R394" i="1"/>
  <c r="N394" i="1" a="1"/>
  <c r="N394" i="1" s="1"/>
  <c r="M394" i="1" a="1"/>
  <c r="M394" i="1" s="1"/>
  <c r="G394" i="1"/>
  <c r="N383" i="1" a="1"/>
  <c r="N383" i="1" s="1"/>
  <c r="M383" i="1" a="1"/>
  <c r="M383" i="1" s="1"/>
  <c r="G383" i="1"/>
  <c r="N382" i="1" a="1"/>
  <c r="N382" i="1" s="1"/>
  <c r="M382" i="1" a="1"/>
  <c r="M382" i="1" s="1"/>
  <c r="G382" i="1"/>
  <c r="N381" i="1" a="1"/>
  <c r="N381" i="1" s="1"/>
  <c r="M381" i="1" a="1"/>
  <c r="M381" i="1" s="1"/>
  <c r="G381" i="1"/>
  <c r="N380" i="1" a="1"/>
  <c r="N380" i="1" s="1"/>
  <c r="M380" i="1" a="1"/>
  <c r="M380" i="1" s="1"/>
  <c r="G380" i="1"/>
  <c r="N379" i="1" a="1"/>
  <c r="N379" i="1" s="1"/>
  <c r="M379" i="1" a="1"/>
  <c r="M379" i="1" s="1"/>
  <c r="G379" i="1"/>
  <c r="G378" i="1"/>
  <c r="N372" i="1" a="1"/>
  <c r="N372" i="1" s="1"/>
  <c r="M372" i="1" a="1"/>
  <c r="M372" i="1" s="1"/>
  <c r="G372" i="1"/>
  <c r="M368" i="1" a="1"/>
  <c r="M368" i="1" s="1"/>
  <c r="G368" i="1"/>
  <c r="H369" i="1" a="1"/>
  <c r="H369" i="1" s="1"/>
  <c r="M369" i="1" a="1"/>
  <c r="M369" i="1" s="1"/>
  <c r="N369" i="1" a="1"/>
  <c r="N369" i="1" s="1"/>
  <c r="M370" i="1" a="1"/>
  <c r="M370" i="1" s="1"/>
  <c r="N370" i="1" a="1"/>
  <c r="N370" i="1" s="1"/>
  <c r="G369" i="1"/>
  <c r="N367" i="1" a="1"/>
  <c r="N367" i="1" s="1"/>
  <c r="M367" i="1" a="1"/>
  <c r="M367" i="1" s="1"/>
  <c r="H367" i="1" a="1"/>
  <c r="H367" i="1" s="1"/>
  <c r="G367" i="1"/>
  <c r="N366" i="1" a="1"/>
  <c r="N366" i="1" s="1"/>
  <c r="M366" i="1" a="1"/>
  <c r="M366" i="1" s="1"/>
  <c r="G366" i="1"/>
  <c r="N365" i="1" a="1"/>
  <c r="N365" i="1" s="1"/>
  <c r="M365" i="1" a="1"/>
  <c r="M365" i="1" s="1"/>
  <c r="G365" i="1"/>
  <c r="N364" i="1" a="1"/>
  <c r="N364" i="1" s="1"/>
  <c r="M364" i="1" a="1"/>
  <c r="M364" i="1" s="1"/>
  <c r="G364" i="1"/>
  <c r="N361" i="1" a="1"/>
  <c r="N361" i="1" s="1"/>
  <c r="M361" i="1" a="1"/>
  <c r="M361" i="1" s="1"/>
  <c r="N360" i="1" a="1"/>
  <c r="N360" i="1" s="1"/>
  <c r="M360" i="1" a="1"/>
  <c r="M360" i="1" s="1"/>
  <c r="U332" i="1" a="1"/>
  <c r="U332" i="1" s="1"/>
  <c r="T332" i="1" a="1"/>
  <c r="T332" i="1" s="1"/>
  <c r="S332" i="1" a="1"/>
  <c r="S332" i="1" s="1"/>
  <c r="R332" i="1"/>
  <c r="N332" i="1" a="1"/>
  <c r="N332" i="1" s="1"/>
  <c r="M332" i="1" a="1"/>
  <c r="M332" i="1" s="1"/>
  <c r="G332" i="1"/>
  <c r="U348" i="1" a="1"/>
  <c r="U348" i="1"/>
  <c r="T348" i="1" a="1"/>
  <c r="T348" i="1"/>
  <c r="S348" i="1" a="1"/>
  <c r="S348" i="1"/>
  <c r="N348" i="1" a="1"/>
  <c r="N348" i="1"/>
  <c r="M348" i="1" a="1"/>
  <c r="M348" i="1"/>
  <c r="U347" i="1" a="1"/>
  <c r="U347" i="1"/>
  <c r="T347" i="1" a="1"/>
  <c r="T347" i="1"/>
  <c r="S347" i="1" a="1"/>
  <c r="S347" i="1"/>
  <c r="N347" i="1" a="1"/>
  <c r="N347" i="1"/>
  <c r="M347" i="1" a="1"/>
  <c r="M347" i="1"/>
  <c r="M349" i="1" a="1"/>
  <c r="M349" i="1"/>
  <c r="N349" i="1" a="1"/>
  <c r="N349" i="1"/>
  <c r="S349" i="1" a="1"/>
  <c r="S349" i="1"/>
  <c r="T349" i="1" a="1"/>
  <c r="T349" i="1"/>
  <c r="U349" i="1" a="1"/>
  <c r="U349" i="1"/>
  <c r="M350" i="1" a="1"/>
  <c r="M350" i="1"/>
  <c r="N350" i="1" a="1"/>
  <c r="N350" i="1"/>
  <c r="S350" i="1" a="1"/>
  <c r="S350" i="1"/>
  <c r="T350" i="1" a="1"/>
  <c r="T350" i="1"/>
  <c r="U350" i="1" a="1"/>
  <c r="U350" i="1"/>
  <c r="M351" i="1" a="1"/>
  <c r="M351" i="1"/>
  <c r="N351" i="1" a="1"/>
  <c r="N351" i="1"/>
  <c r="S351" i="1" a="1"/>
  <c r="S351" i="1"/>
  <c r="T351" i="1" a="1"/>
  <c r="T351" i="1"/>
  <c r="U351" i="1" a="1"/>
  <c r="U351" i="1"/>
  <c r="S352" i="1" a="1"/>
  <c r="S352" i="1"/>
  <c r="T352" i="1" a="1"/>
  <c r="T352" i="1"/>
  <c r="U352" i="1" a="1"/>
  <c r="U352" i="1"/>
  <c r="M353" i="1" a="1"/>
  <c r="M353" i="1"/>
  <c r="N353" i="1" a="1"/>
  <c r="N353" i="1"/>
  <c r="S353" i="1" a="1"/>
  <c r="S353" i="1"/>
  <c r="T353" i="1" a="1"/>
  <c r="T353" i="1"/>
  <c r="U353" i="1" a="1"/>
  <c r="U353" i="1"/>
  <c r="M354" i="1" a="1"/>
  <c r="M354" i="1"/>
  <c r="N354" i="1" a="1"/>
  <c r="N354" i="1"/>
  <c r="S354" i="1" a="1"/>
  <c r="S354" i="1"/>
  <c r="T354" i="1" a="1"/>
  <c r="T354" i="1"/>
  <c r="U354" i="1" a="1"/>
  <c r="U354" i="1"/>
  <c r="M355" i="1" a="1"/>
  <c r="M355" i="1"/>
  <c r="N355" i="1" a="1"/>
  <c r="N355" i="1"/>
  <c r="S355" i="1" a="1"/>
  <c r="S355" i="1"/>
  <c r="T355" i="1" a="1"/>
  <c r="T355" i="1"/>
  <c r="U355" i="1" a="1"/>
  <c r="U355" i="1"/>
  <c r="M356" i="1" a="1"/>
  <c r="M356" i="1"/>
  <c r="N356" i="1" a="1"/>
  <c r="N356" i="1"/>
  <c r="S356" i="1" a="1"/>
  <c r="S356" i="1"/>
  <c r="T356" i="1" a="1"/>
  <c r="T356" i="1"/>
  <c r="U356" i="1" a="1"/>
  <c r="U356" i="1"/>
  <c r="M357" i="1" a="1"/>
  <c r="M357" i="1"/>
  <c r="N357" i="1" a="1"/>
  <c r="N357" i="1"/>
  <c r="S357" i="1" a="1"/>
  <c r="S357" i="1"/>
  <c r="T357" i="1" a="1"/>
  <c r="T357" i="1"/>
  <c r="U357" i="1" a="1"/>
  <c r="U357" i="1"/>
  <c r="N346" i="1" a="1"/>
  <c r="N346" i="1"/>
  <c r="M346" i="1" a="1"/>
  <c r="M346" i="1"/>
  <c r="N310" i="1" a="1"/>
  <c r="N310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 s="1"/>
  <c r="N93" i="1" a="1"/>
  <c r="N93" i="1"/>
  <c r="M93" i="1" a="1"/>
  <c r="M93" i="1"/>
  <c r="F90" i="12" s="1"/>
  <c r="N92" i="1" a="1"/>
  <c r="N92" i="1" s="1"/>
  <c r="M92" i="1" a="1"/>
  <c r="M92" i="1" s="1"/>
  <c r="N91" i="1" a="1"/>
  <c r="N91" i="1"/>
  <c r="M91" i="1" a="1"/>
  <c r="M91" i="1" s="1"/>
  <c r="F88" i="12" s="1"/>
  <c r="N88" i="1" a="1"/>
  <c r="N88" i="1" s="1"/>
  <c r="M88" i="1" a="1"/>
  <c r="M88" i="1"/>
  <c r="F85" i="12" s="1"/>
  <c r="N86" i="1" a="1"/>
  <c r="N86" i="1" s="1"/>
  <c r="M86" i="1" a="1"/>
  <c r="M86" i="1" s="1"/>
  <c r="F83" i="12" s="1"/>
  <c r="N85" i="1" a="1"/>
  <c r="N85" i="1"/>
  <c r="M85" i="1" a="1"/>
  <c r="M85" i="1" s="1"/>
  <c r="F82" i="12" s="1"/>
  <c r="N84" i="1" a="1"/>
  <c r="N84" i="1" s="1"/>
  <c r="M84" i="1" a="1"/>
  <c r="M84" i="1"/>
  <c r="F81" i="12" s="1"/>
  <c r="N83" i="1" a="1"/>
  <c r="N83" i="1" s="1"/>
  <c r="M83" i="1" a="1"/>
  <c r="M83" i="1" s="1"/>
  <c r="F80" i="12" s="1"/>
  <c r="N82" i="1" a="1"/>
  <c r="N82" i="1"/>
  <c r="M82" i="1" a="1"/>
  <c r="M82" i="1" s="1"/>
  <c r="F79" i="12" s="1"/>
  <c r="N79" i="1" a="1"/>
  <c r="N79" i="1" s="1"/>
  <c r="M79" i="1" a="1"/>
  <c r="M79" i="1"/>
  <c r="F76" i="12" s="1"/>
  <c r="N78" i="1" a="1"/>
  <c r="N78" i="1" s="1"/>
  <c r="M78" i="1" a="1"/>
  <c r="M78" i="1" s="1"/>
  <c r="F75" i="12" s="1"/>
  <c r="N77" i="1" a="1"/>
  <c r="N77" i="1"/>
  <c r="M77" i="1" a="1"/>
  <c r="M77" i="1" s="1"/>
  <c r="F74" i="12" s="1"/>
  <c r="N76" i="1" a="1"/>
  <c r="N76" i="1" s="1"/>
  <c r="M76" i="1" a="1"/>
  <c r="M76" i="1"/>
  <c r="F73" i="12" s="1"/>
  <c r="N75" i="1" a="1"/>
  <c r="N75" i="1" s="1"/>
  <c r="M75" i="1" a="1"/>
  <c r="M75" i="1" s="1"/>
  <c r="F72" i="12" s="1"/>
  <c r="N72" i="1" a="1"/>
  <c r="N72" i="1"/>
  <c r="M72" i="1" a="1"/>
  <c r="M72" i="1" s="1"/>
  <c r="F69" i="12" s="1"/>
  <c r="N71" i="1" a="1"/>
  <c r="N71" i="1" s="1"/>
  <c r="AN71" i="1" s="1"/>
  <c r="M71" i="1" a="1"/>
  <c r="M71" i="1"/>
  <c r="F68" i="12" s="1"/>
  <c r="N68" i="1" a="1"/>
  <c r="N68" i="1" s="1"/>
  <c r="M68" i="1" a="1"/>
  <c r="M68" i="1" s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BR324" i="1" s="1"/>
  <c r="AY325" i="1"/>
  <c r="BR325" i="1" s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D7" i="1" a="1"/>
  <c r="BD7" i="1" s="1"/>
  <c r="BR7" i="1"/>
  <c r="BS7" i="1"/>
  <c r="BT7" i="1"/>
  <c r="A6" i="1"/>
  <c r="C6" i="1"/>
  <c r="G6" i="1"/>
  <c r="R6" i="1"/>
  <c r="S6" i="1" a="1"/>
  <c r="S6" i="1" s="1"/>
  <c r="T6" i="1" a="1"/>
  <c r="T6" i="1" s="1"/>
  <c r="U6" i="1" a="1"/>
  <c r="U6" i="1" s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R6" i="1"/>
  <c r="BS6" i="1"/>
  <c r="BT8" i="1"/>
  <c r="A769" i="1"/>
  <c r="C769" i="1"/>
  <c r="G769" i="1"/>
  <c r="R769" i="1"/>
  <c r="S769" i="1" a="1"/>
  <c r="S769" i="1" s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 s="1"/>
  <c r="AI19" i="1"/>
  <c r="AJ19" i="1"/>
  <c r="AK19" i="1"/>
  <c r="AL19" i="1"/>
  <c r="AM19" i="1"/>
  <c r="AN19" i="1"/>
  <c r="AO19" i="1"/>
  <c r="BE19" i="1" s="1" a="1"/>
  <c r="BE19" i="1" s="1"/>
  <c r="AP19" i="1"/>
  <c r="BD19" i="1" s="1" a="1"/>
  <c r="BD19" i="1" s="1"/>
  <c r="AQ19" i="1"/>
  <c r="BB19" i="1"/>
  <c r="BC19" i="1" a="1"/>
  <c r="BC19" i="1" s="1"/>
  <c r="BR19" i="1"/>
  <c r="BS19" i="1"/>
  <c r="BT10" i="1"/>
  <c r="C11" i="1"/>
  <c r="G11" i="1"/>
  <c r="R11" i="1"/>
  <c r="S11" i="1" a="1"/>
  <c r="S11" i="1" s="1"/>
  <c r="T11" i="1" a="1"/>
  <c r="T11" i="1" s="1"/>
  <c r="U11" i="1" a="1"/>
  <c r="U11" i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R11" i="1"/>
  <c r="BS11" i="1"/>
  <c r="BT11" i="1"/>
  <c r="A774" i="1"/>
  <c r="C774" i="1"/>
  <c r="G774" i="1"/>
  <c r="R774" i="1"/>
  <c r="S774" i="1" a="1"/>
  <c r="S774" i="1" s="1"/>
  <c r="T774" i="1" a="1"/>
  <c r="T774" i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BD774" i="1" s="1" a="1"/>
  <c r="BD774" i="1" s="1"/>
  <c r="AQ774" i="1"/>
  <c r="BB774" i="1"/>
  <c r="BC774" i="1" a="1"/>
  <c r="BC774" i="1" s="1"/>
  <c r="BR774" i="1"/>
  <c r="BS774" i="1"/>
  <c r="BT12" i="1"/>
  <c r="A9" i="1"/>
  <c r="C9" i="1"/>
  <c r="G9" i="1"/>
  <c r="R9" i="1"/>
  <c r="S9" i="1" a="1"/>
  <c r="S9" i="1" s="1"/>
  <c r="T9" i="1" a="1"/>
  <c r="T9" i="1" s="1"/>
  <c r="U9" i="1" a="1"/>
  <c r="U9" i="1" s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 s="1"/>
  <c r="BE9" i="1" a="1"/>
  <c r="BE9" i="1"/>
  <c r="BR9" i="1"/>
  <c r="BS9" i="1"/>
  <c r="BT13" i="1"/>
  <c r="A10" i="1"/>
  <c r="C10" i="1"/>
  <c r="G10" i="1"/>
  <c r="R10" i="1"/>
  <c r="S10" i="1" a="1"/>
  <c r="S10" i="1" s="1"/>
  <c r="T10" i="1" a="1"/>
  <c r="T10" i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BD10" i="1" s="1" a="1"/>
  <c r="BD10" i="1" s="1"/>
  <c r="AQ10" i="1"/>
  <c r="BB10" i="1"/>
  <c r="BC10" i="1" a="1"/>
  <c r="BC10" i="1" s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BD20" i="1" s="1" a="1"/>
  <c r="BD20" i="1" s="1"/>
  <c r="AQ20" i="1"/>
  <c r="BB20" i="1"/>
  <c r="BC20" i="1" a="1"/>
  <c r="BC20" i="1" s="1"/>
  <c r="BR20" i="1"/>
  <c r="BS20" i="1"/>
  <c r="BT15" i="1"/>
  <c r="A14" i="1"/>
  <c r="C14" i="1"/>
  <c r="G14" i="1"/>
  <c r="R14" i="1"/>
  <c r="S14" i="1" a="1"/>
  <c r="S14" i="1" s="1"/>
  <c r="T14" i="1" a="1"/>
  <c r="T14" i="1" s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AQ310" i="1"/>
  <c r="BB310" i="1"/>
  <c r="BR310" i="1"/>
  <c r="BS310" i="1"/>
  <c r="BT17" i="1"/>
  <c r="A1001" i="1"/>
  <c r="C1001" i="1"/>
  <c r="G1001" i="1"/>
  <c r="R1001" i="1"/>
  <c r="S1001" i="1" a="1"/>
  <c r="S1001" i="1" s="1"/>
  <c r="T1001" i="1" a="1"/>
  <c r="T1001" i="1" s="1"/>
  <c r="U1001" i="1" a="1"/>
  <c r="U1001" i="1" s="1"/>
  <c r="AI1001" i="1"/>
  <c r="AJ1001" i="1"/>
  <c r="AK1001" i="1"/>
  <c r="AL1001" i="1"/>
  <c r="AM1001" i="1"/>
  <c r="AN1001" i="1"/>
  <c r="AO1001" i="1"/>
  <c r="BE1001" i="1" s="1" a="1"/>
  <c r="BE1001" i="1" s="1"/>
  <c r="AP1001" i="1"/>
  <c r="AQ1001" i="1"/>
  <c r="BB1001" i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 s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AQ22" i="1"/>
  <c r="BB22" i="1"/>
  <c r="BR22" i="1"/>
  <c r="BS22" i="1"/>
  <c r="BT20" i="1"/>
  <c r="A34" i="1"/>
  <c r="C34" i="1"/>
  <c r="G34" i="1"/>
  <c r="R34" i="1"/>
  <c r="S34" i="1" a="1"/>
  <c r="S34" i="1" s="1"/>
  <c r="T34" i="1" a="1"/>
  <c r="T34" i="1" s="1"/>
  <c r="U34" i="1" a="1"/>
  <c r="U34" i="1" s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 s="1"/>
  <c r="U26" i="1" a="1"/>
  <c r="U26" i="1" s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AQ28" i="1"/>
  <c r="BB28" i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K329" i="15"/>
  <c r="L329" i="15"/>
  <c r="D329" i="15"/>
  <c r="E329" i="15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BB345" i="1"/>
  <c r="AJ345" i="1"/>
  <c r="AK345" i="1"/>
  <c r="AL345" i="1"/>
  <c r="AO345" i="1"/>
  <c r="BR345" i="1"/>
  <c r="BS345" i="1"/>
  <c r="BT351" i="1"/>
  <c r="A346" i="1"/>
  <c r="C346" i="1"/>
  <c r="G346" i="1"/>
  <c r="K343" i="15"/>
  <c r="L343" i="15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G347" i="1"/>
  <c r="K344" i="15"/>
  <c r="L344" i="15"/>
  <c r="R347" i="1"/>
  <c r="R344" i="15" s="1"/>
  <c r="D344" i="15"/>
  <c r="E344" i="15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K345" i="15"/>
  <c r="L345" i="15"/>
  <c r="R348" i="1"/>
  <c r="R345" i="15" s="1"/>
  <c r="D345" i="15"/>
  <c r="E345" i="15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K346" i="15"/>
  <c r="L346" i="15"/>
  <c r="R349" i="1"/>
  <c r="R346" i="15" s="1"/>
  <c r="D346" i="15"/>
  <c r="E346" i="15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K347" i="15"/>
  <c r="L347" i="15"/>
  <c r="R350" i="1"/>
  <c r="R347" i="15" s="1"/>
  <c r="D347" i="15"/>
  <c r="E347" i="15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R348" i="15" s="1"/>
  <c r="D348" i="15"/>
  <c r="E348" i="15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K349" i="15"/>
  <c r="L349" i="15"/>
  <c r="R352" i="1"/>
  <c r="R349" i="15" s="1"/>
  <c r="D349" i="15"/>
  <c r="E349" i="15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K350" i="15"/>
  <c r="L350" i="15"/>
  <c r="R353" i="1"/>
  <c r="R350" i="15" s="1"/>
  <c r="D350" i="15"/>
  <c r="E350" i="15"/>
  <c r="AI353" i="1"/>
  <c r="BB353" i="1" s="1"/>
  <c r="AJ353" i="1"/>
  <c r="AK353" i="1"/>
  <c r="AL353" i="1"/>
  <c r="AP353" i="1"/>
  <c r="AQ353" i="1"/>
  <c r="BR353" i="1"/>
  <c r="BS353" i="1"/>
  <c r="BT359" i="1"/>
  <c r="A354" i="1"/>
  <c r="C354" i="1"/>
  <c r="G354" i="1"/>
  <c r="K351" i="15"/>
  <c r="L351" i="15"/>
  <c r="R354" i="1"/>
  <c r="R351" i="15" s="1"/>
  <c r="D351" i="15"/>
  <c r="E351" i="15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R352" i="15" s="1"/>
  <c r="D352" i="15"/>
  <c r="E352" i="15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R353" i="15" s="1"/>
  <c r="D353" i="15"/>
  <c r="E353" i="15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K354" i="15"/>
  <c r="L354" i="15"/>
  <c r="R357" i="1"/>
  <c r="R354" i="15" s="1"/>
  <c r="D354" i="15"/>
  <c r="E354" i="15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K355" i="15"/>
  <c r="L355" i="15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K357" i="15"/>
  <c r="L357" i="15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K358" i="15"/>
  <c r="L358" i="15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K359" i="15"/>
  <c r="L359" i="15"/>
  <c r="R362" i="1"/>
  <c r="R359" i="15" s="1"/>
  <c r="D359" i="15"/>
  <c r="E359" i="15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K361" i="15"/>
  <c r="L361" i="15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K362" i="15"/>
  <c r="L362" i="15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K363" i="15"/>
  <c r="L363" i="15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K364" i="15"/>
  <c r="L364" i="15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K365" i="15"/>
  <c r="L365" i="15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K366" i="15"/>
  <c r="L366" i="15"/>
  <c r="R369" i="1"/>
  <c r="R366" i="15" s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K367" i="15"/>
  <c r="L367" i="15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K369" i="15"/>
  <c r="L369" i="15"/>
  <c r="R372" i="1"/>
  <c r="R369" i="15" s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R373" i="15" s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K375" i="15"/>
  <c r="L375" i="15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K376" i="15"/>
  <c r="L376" i="15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K377" i="15"/>
  <c r="L377" i="15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K378" i="15"/>
  <c r="L378" i="15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K379" i="15"/>
  <c r="L379" i="15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K380" i="15"/>
  <c r="L380" i="15"/>
  <c r="R383" i="1"/>
  <c r="R380" i="15" s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K387" i="15"/>
  <c r="L387" i="15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L390" i="15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K391" i="15"/>
  <c r="L391" i="15"/>
  <c r="D391" i="15"/>
  <c r="E391" i="15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K392" i="15"/>
  <c r="L392" i="15"/>
  <c r="D392" i="15"/>
  <c r="E392" i="15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K393" i="15"/>
  <c r="L393" i="15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R157" i="15" l="1"/>
  <c r="R104" i="15"/>
  <c r="R107" i="15"/>
  <c r="R73" i="15"/>
  <c r="R79" i="15"/>
  <c r="R76" i="15"/>
  <c r="F89" i="12"/>
  <c r="AM92" i="1"/>
  <c r="F92" i="12"/>
  <c r="AM95" i="1"/>
  <c r="E3" i="15"/>
  <c r="BD6" i="1" a="1"/>
  <c r="BD6" i="1" s="1"/>
  <c r="BC7" i="1" a="1"/>
  <c r="BC7" i="1" s="1"/>
  <c r="BC28" i="1" a="1"/>
  <c r="BC28" i="1" s="1"/>
  <c r="BD28" i="1" a="1"/>
  <c r="BD28" i="1" s="1"/>
  <c r="BD11" i="1" a="1"/>
  <c r="BD11" i="1" s="1"/>
  <c r="BE7" i="1" a="1"/>
  <c r="BE7" i="1" s="1"/>
  <c r="BC1001" i="1" a="1"/>
  <c r="BC1001" i="1" s="1"/>
  <c r="BD1001" i="1" a="1"/>
  <c r="BD1001" i="1" s="1"/>
  <c r="BC22" i="1" a="1"/>
  <c r="BC22" i="1" s="1"/>
  <c r="BD22" i="1" a="1"/>
  <c r="BD22" i="1" s="1"/>
  <c r="BC310" i="1" a="1"/>
  <c r="BC310" i="1" s="1"/>
  <c r="BD310" i="1" a="1"/>
  <c r="BD310" i="1" s="1"/>
  <c r="BQ324" i="1"/>
  <c r="BC30" i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<sst xmlns="http://schemas.openxmlformats.org/spreadsheetml/2006/main" count="8008" uniqueCount="1591">
  <si>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</si>
  <si>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</si>
  <si>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</si>
  <si>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</si>
  <si>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</si>
  <si>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</si>
  <si>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</si>
  <si>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</si>
  <si>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</si>
  <si>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</si>
  <si>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</si>
  <si>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</si>
  <si>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</si>
  <si>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</si>
  <si>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</si>
  <si>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</si>
  <si>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</si>
  <si>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</si>
  <si>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</si>
  <si>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</si>
  <si>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</si>
  <si>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</si>
  <si>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</si>
  <si>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</si>
  <si>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</si>
  <si>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</si>
  <si>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</si>
  <si>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</si>
  <si>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</si>
  <si>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</si>
  <si>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</si>
  <si>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</si>
  <si>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</si>
  <si>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</si>
  <si>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</si>
  <si>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</si>
  <si>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</si>
  <si>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</si>
  <si>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</si>
  <si>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</si>
  <si>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</si>
  <si>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</si>
  <si>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</si>
  <si>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</si>
  <si>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</si>
  <si>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</si>
  <si>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</si>
  <si>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</si>
  <si>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</si>
  <si>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</si>
  <si>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</si>
  <si>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</si>
  <si>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</si>
  <si>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</si>
  <si>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</si>
  <si>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</si>
  <si>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</si>
  <si>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</si>
  <si>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</si>
  <si>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</si>
  <si>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</si>
  <si>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</si>
  <si>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</si>
  <si>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</si>
  <si>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</si>
  <si>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</si>
  <si>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</si>
  <si>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</si>
  <si>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</si>
  <si>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</si>
  <si>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</si>
  <si>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</si>
  <si>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</si>
  <si>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</si>
  <si>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</si>
  <si>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</si>
  <si>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</si>
  <si>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</si>
  <si>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</si>
  <si>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</si>
  <si>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</si>
  <si>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</si>
  <si>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</si>
  <si>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</si>
  <si>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</si>
  <si>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</si>
  <si>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</si>
  <si>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</si>
  <si>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</si>
  <si>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</si>
  <si>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</si>
  <si>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</si>
  <si>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</si>
  <si>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</si>
  <si>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</si>
  <si>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</si>
  <si>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</si>
  <si>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</si>
  <si>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</si>
  <si>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</si>
  <si>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</si>
  <si>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</si>
  <si>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</si>
  <si>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</si>
  <si>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</si>
  <si>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</si>
  <si>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</si>
  <si>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</si>
  <si>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</si>
  <si>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</si>
  <si>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</si>
  <si>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</si>
  <si>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</si>
  <si>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</si>
  <si>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</si>
  <si>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</si>
  <si>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</si>
  <si>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</si>
  <si>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</si>
  <si>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</si>
  <si>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</si>
  <si>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</si>
  <si>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</si>
  <si>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</si>
  <si>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</si>
  <si>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</si>
  <si>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</si>
  <si>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</si>
  <si>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</si>
  <si>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</si>
  <si>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</si>
  <si>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</si>
  <si>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</si>
  <si>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</si>
  <si>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</si>
  <si>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</si>
  <si>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</si>
  <si>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</si>
  <si>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</si>
  <si>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</si>
  <si>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</si>
  <si>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</si>
  <si>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</si>
  <si>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</si>
  <si>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</si>
  <si>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</si>
  <si>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</si>
  <si>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</si>
  <si>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</si>
  <si>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</si>
  <si>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</si>
  <si>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</si>
  <si>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</si>
  <si>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</si>
  <si>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</si>
  <si>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</si>
  <si>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</si>
  <si>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</si>
  <si>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</si>
  <si>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</si>
  <si>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</si>
  <si>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</si>
  <si>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</si>
  <si>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</si>
  <si>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</si>
  <si>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</si>
  <si>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</si>
  <si>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</si>
  <si>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</si>
  <si>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</si>
  <si>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</si>
  <si>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</si>
  <si>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</si>
  <si>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</si>
  <si>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</si>
  <si>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</si>
  <si>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</si>
  <si>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</si>
  <si>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</si>
  <si>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</si>
  <si>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</si>
  <si>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</si>
  <si>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</si>
  <si>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</si>
  <si>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</si>
  <si>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</si>
  <si>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</si>
  <si>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</si>
  <si>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</si>
  <si>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</si>
  <si>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</si>
  <si>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</si>
  <si>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</si>
  <si>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</si>
  <si>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</si>
  <si>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</si>
  <si>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</si>
  <si>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</si>
  <si>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</si>
  <si>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</si>
  <si>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</si>
  <si>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</si>
  <si>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</si>
  <si>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</si>
  <si>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</si>
  <si>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</si>
  <si>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</si>
  <si>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</si>
  <si>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</si>
  <si>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</si>
  <si>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</si>
  <si>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</si>
  <si>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</si>
  <si>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</si>
  <si>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</si>
  <si>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</si>
  <si>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</si>
  <si>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</si>
  <si>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</si>
  <si>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</si>
  <si>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</si>
  <si>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</si>
  <si>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</si>
  <si>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</si>
  <si>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</si>
  <si>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</si>
  <si>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</si>
  <si>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</si>
  <si>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</si>
  <si>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</si>
  <si>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</si>
  <si>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</si>
  <si>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</si>
  <si>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</si>
  <si>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</si>
  <si>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</si>
  <si>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</si>
  <si>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</si>
  <si>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</si>
  <si>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</si>
  <si>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</si>
  <si>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</si>
  <si>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</si>
  <si>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</si>
  <si>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</si>
  <si>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</si>
  <si>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</si>
  <si>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</si>
  <si>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</si>
  <si>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</si>
  <si>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</si>
  <si>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</si>
  <si>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</si>
  <si>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</si>
  <si>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</si>
  <si>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</si>
  <si>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</si>
  <si>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</si>
  <si>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</si>
  <si>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</si>
  <si>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</si>
  <si>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</si>
  <si>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</si>
  <si>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</si>
  <si>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</si>
  <si>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</si>
  <si>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</si>
  <si>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</si>
  <si>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</si>
  <si>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</si>
  <si>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</si>
  <si>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</si>
  <si>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</si>
  <si>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</si>
  <si>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</si>
  <si>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</si>
  <si>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</si>
  <si>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</si>
  <si>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</si>
  <si>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</si>
  <si>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</si>
  <si>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</si>
  <si>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</si>
  <si>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</si>
  <si>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</si>
  <si>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</si>
  <si>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</si>
  <si>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</si>
  <si>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</si>
  <si>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</si>
  <si>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</si>
  <si>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</si>
  <si>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</si>
  <si>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</si>
  <si>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</si>
  <si>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</si>
  <si>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</si>
  <si>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</si>
  <si>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</si>
  <si>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</si>
  <si>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</si>
  <si>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</si>
  <si>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</si>
  <si>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</si>
  <si>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</si>
  <si>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</si>
  <si>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</si>
  <si>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</si>
  <si>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</si>
  <si>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</si>
  <si>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</si>
  <si>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</si>
  <si>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</si>
  <si>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</si>
  <si>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</si>
  <si>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</si>
  <si>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</si>
  <si>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</si>
  <si>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</si>
  <si>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</si>
  <si>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</si>
  <si>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</si>
  <si>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</si>
  <si>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</si>
  <si>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</si>
  <si>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</si>
  <si>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</si>
  <si>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</si>
  <si>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</si>
  <si>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</si>
  <si>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</si>
  <si>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</si>
  <si>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</si>
  <si>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</si>
  <si>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</si>
  <si>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</si>
  <si>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</si>
  <si>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</si>
  <si>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</si>
  <si>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</si>
  <si>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</si>
  <si>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</si>
  <si>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</si>
  <si>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</si>
  <si>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</si>
  <si>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</si>
  <si>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</si>
  <si>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</si>
  <si>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</si>
  <si>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</si>
  <si>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</si>
  <si>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</si>
  <si>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</si>
  <si>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</si>
  <si>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</si>
  <si>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</si>
  <si>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</si>
  <si>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</si>
  <si>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</si>
  <si>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</si>
  <si>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</si>
  <si>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</si>
  <si>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</si>
  <si>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</si>
  <si>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</si>
  <si>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</si>
  <si>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</si>
  <si>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</si>
  <si>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</si>
  <si>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</si>
  <si>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</si>
  <si>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</si>
  <si>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</si>
  <si>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</si>
  <si>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</si>
  <si>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</si>
  <si>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</si>
  <si>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</si>
  <si>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</si>
  <si>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</si>
  <si>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</si>
  <si>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</si>
  <si>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</si>
  <si>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</si>
  <si>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</si>
  <si>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</si>
  <si>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</si>
  <si>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</si>
  <si>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</si>
  <si>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</si>
  <si>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</si>
  <si>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</si>
  <si>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</si>
  <si>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</si>
  <si>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</si>
  <si>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</si>
  <si>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</si>
  <si>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</si>
  <si>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</si>
  <si>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</si>
  <si>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</si>
  <si>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</si>
  <si>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</si>
  <si>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</si>
  <si>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</si>
  <si>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</si>
  <si>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</si>
  <si>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</si>
  <si>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</si>
  <si>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</si>
  <si>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</si>
  <si>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</si>
  <si>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</si>
  <si>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</si>
  <si>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</si>
  <si>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</si>
  <si>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</si>
  <si>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</si>
  <si>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</si>
  <si>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</si>
  <si>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</si>
  <si>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</si>
  <si>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</si>
  <si>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</si>
  <si>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</si>
  <si>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</si>
  <si>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</si>
  <si>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</si>
  <si>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</si>
  <si>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</si>
  <si>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</si>
  <si>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</si>
  <si>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</si>
  <si>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</si>
  <si>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</si>
  <si>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</si>
  <si>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</si>
  <si>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</si>
  <si>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</si>
  <si>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</si>
  <si>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</si>
  <si>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</si>
  <si>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</si>
  <si>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</si>
  <si>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</si>
  <si>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</si>
  <si>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</si>
  <si>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</si>
  <si>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</si>
  <si>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</si>
  <si>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</si>
  <si>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</si>
  <si>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</si>
  <si>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</si>
  <si>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</si>
  <si>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</si>
  <si>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</si>
  <si>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</si>
  <si>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</si>
  <si>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</si>
  <si>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</si>
  <si>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</si>
  <si>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</si>
  <si>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</si>
  <si>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</si>
  <si>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</si>
  <si>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</si>
  <si>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</si>
  <si>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</si>
  <si>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</si>
  <si>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</si>
  <si>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</si>
  <si>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</si>
  <si>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</si>
  <si>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</si>
  <si>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</si>
  <si>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</si>
  <si>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</si>
  <si>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</si>
  <si>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</si>
  <si>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</si>
  <si>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</si>
  <si>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</si>
  <si>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</si>
  <si>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</si>
  <si>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</si>
  <si>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</si>
  <si>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</si>
  <si>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</si>
  <si>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</si>
  <si>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</si>
  <si>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</si>
  <si>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</si>
  <si>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</si>
  <si>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</si>
  <si>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</si>
  <si>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</si>
  <si>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</si>
  <si>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</si>
  <si>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</si>
  <si>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</si>
  <si>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</si>
  <si>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</si>
  <si>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</si>
  <si>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</si>
  <si>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</si>
  <si>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</si>
  <si>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</si>
  <si>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</si>
  <si>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</si>
  <si>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</si>
  <si>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</si>
  <si>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</si>
  <si>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</si>
  <si>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</si>
  <si>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</si>
  <si>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</si>
  <si>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</si>
  <si>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</si>
  <si>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</si>
  <si>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</si>
  <si>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</si>
  <si>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</si>
  <si>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</si>
  <si>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</si>
  <si>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</si>
  <si>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</si>
  <si>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</si>
  <si>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</si>
  <si>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</si>
  <si>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</si>
  <si>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</si>
  <si>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</si>
  <si>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</si>
  <si>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</si>
  <si>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</si>
  <si>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</si>
  <si>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</si>
  <si>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</si>
  <si>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</si>
  <si>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</si>
  <si>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</si>
  <si>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</si>
  <si>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</si>
  <si>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</si>
  <si>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</si>
  <si>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</si>
  <si>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</si>
  <si>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</si>
  <si>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</si>
  <si>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</si>
  <si>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</si>
  <si>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</si>
  <si>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</si>
  <si>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</si>
  <si>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</si>
  <si>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</si>
  <si>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</si>
  <si>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</si>
  <si>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</si>
  <si>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</si>
  <si>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</si>
  <si>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</si>
  <si>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</si>
  <si>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</si>
  <si>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</si>
  <si>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</si>
  <si>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</si>
  <si>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</si>
  <si>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</si>
  <si>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</si>
  <si>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</si>
  <si>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</si>
  <si>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</si>
  <si>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</si>
  <si>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</si>
  <si>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</si>
  <si>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</si>
  <si>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</si>
  <si>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</si>
  <si>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</si>
  <si>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</si>
  <si>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</si>
  <si>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</si>
  <si>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</si>
  <si>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</si>
  <si>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</si>
  <si>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</si>
  <si>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</si>
  <si>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</si>
  <si>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</si>
  <si>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</si>
  <si>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</si>
  <si>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</si>
  <si>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</si>
  <si>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</si>
  <si>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</si>
  <si>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</si>
  <si>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</si>
  <si>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</si>
  <si>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</si>
  <si>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</si>
  <si>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</si>
  <si>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</si>
  <si>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</si>
  <si>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</si>
  <si>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</si>
  <si>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</si>
  <si>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</si>
  <si>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</si>
  <si>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</si>
  <si>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</si>
  <si>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</si>
  <si>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</si>
  <si>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</si>
  <si>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</si>
  <si>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</si>
  <si>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</si>
  <si>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</si>
  <si>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</si>
  <si>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</si>
  <si>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</si>
  <si>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</si>
  <si>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</si>
  <si>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</si>
  <si>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</si>
  <si>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</si>
  <si>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</si>
  <si>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</si>
  <si>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</si>
  <si>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</si>
  <si>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</si>
  <si>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</si>
  <si>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</si>
  <si>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</si>
  <si>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</si>
  <si>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</si>
  <si>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</si>
  <si>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</si>
  <si>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</si>
  <si>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</si>
  <si>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</si>
  <si>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</si>
  <si>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</si>
  <si>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</si>
  <si>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</si>
  <si>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</si>
  <si>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</si>
  <si>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</si>
  <si>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</si>
  <si>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</si>
  <si>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</si>
  <si>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</si>
  <si>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</si>
  <si>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</si>
  <si>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</si>
  <si>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</si>
  <si>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</si>
  <si>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</si>
  <si>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</si>
  <si>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</si>
  <si>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</si>
  <si>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</si>
  <si>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</si>
  <si>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</si>
  <si>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</si>
  <si>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</si>
  <si>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</si>
  <si>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</si>
  <si>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</si>
  <si>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</si>
  <si>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</si>
  <si>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</si>
  <si>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</si>
  <si>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</si>
  <si>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</si>
  <si>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</si>
  <si>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</si>
  <si>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</si>
  <si>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</si>
  <si>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</si>
  <si>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</si>
  <si>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</si>
  <si>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</si>
  <si>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</si>
  <si>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</si>
  <si>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</si>
  <si>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</si>
  <si>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</si>
  <si>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</si>
  <si>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</si>
  <si>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</si>
  <si>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</si>
  <si>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</si>
  <si>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</si>
  <si>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</si>
  <si>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</si>
  <si>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</si>
  <si>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</si>
  <si>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</si>
  <si>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</si>
  <si>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</si>
  <si>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</si>
  <si>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</si>
  <si>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</si>
  <si>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</si>
  <si>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</si>
  <si>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</si>
  <si>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</si>
  <si>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</si>
  <si>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</si>
  <si>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</si>
  <si>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</si>
  <si>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</si>
  <si>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</si>
  <si>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</si>
  <si>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</si>
  <si>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</si>
  <si>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</si>
  <si>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</si>
  <si>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</si>
  <si>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</si>
  <si>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</si>
  <si>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</si>
  <si>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</si>
  <si>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</si>
  <si>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</si>
  <si>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</si>
  <si>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</si>
  <si>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</si>
  <si>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</si>
  <si>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</si>
  <si>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</si>
  <si>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</si>
  <si>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</si>
  <si>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</si>
  <si>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</si>
  <si>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</si>
  <si>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</si>
  <si>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</si>
  <si>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</si>
  <si>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</si>
  <si>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</si>
  <si>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</si>
  <si>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</si>
  <si>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</si>
  <si>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</si>
  <si>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</si>
  <si>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</si>
  <si>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</si>
  <si>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</si>
  <si>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</si>
  <si>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</si>
  <si>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</si>
  <si>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</si>
  <si>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</si>
  <si>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</si>
  <si>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</si>
  <si>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</si>
  <si>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</si>
  <si>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</si>
  <si>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</si>
  <si>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</si>
  <si>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</si>
  <si>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</si>
  <si>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</si>
  <si>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</si>
  <si>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</si>
  <si>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</si>
  <si>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</si>
  <si>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</si>
  <si>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</si>
  <si>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</si>
  <si>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</si>
  <si>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</si>
  <si>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</si>
  <si>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</si>
  <si>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</si>
  <si>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</si>
  <si>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</si>
  <si>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</si>
  <si>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</si>
  <si>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</si>
  <si>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</si>
  <si>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</si>
  <si>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</si>
  <si>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</si>
  <si>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</si>
  <si>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</si>
  <si>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</si>
  <si>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</si>
  <si>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</si>
  <si>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</si>
  <si>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</si>
  <si>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</si>
  <si>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</si>
  <si>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</si>
  <si>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</si>
  <si>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</si>
  <si>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</si>
  <si>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</si>
  <si>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</si>
  <si>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</si>
  <si>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</si>
  <si>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</si>
  <si>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</si>
  <si>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</si>
  <si>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</si>
  <si>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</si>
  <si>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</si>
  <si>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</si>
  <si>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</si>
  <si>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</si>
  <si>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</si>
  <si>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</si>
  <si>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</si>
  <si>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</si>
  <si>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</si>
  <si>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</si>
  <si>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</si>
  <si>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</si>
  <si>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</si>
  <si>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</si>
  <si>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</si>
  <si>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</si>
  <si>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</si>
  <si>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</si>
  <si>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</si>
  <si>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</si>
  <si>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</si>
  <si>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</si>
  <si>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</si>
  <si>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</si>
  <si>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</si>
  <si>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</si>
  <si>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</si>
  <si>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</si>
  <si>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</si>
  <si>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</si>
  <si>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</si>
  <si>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</si>
  <si>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</si>
  <si>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</si>
  <si>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</si>
  <si>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</si>
  <si>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</si>
  <si>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</si>
  <si>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</si>
  <si>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</si>
  <si>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</si>
  <si>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</si>
  <si>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</si>
  <si>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</si>
  <si>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</si>
  <si>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</si>
  <si>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</si>
  <si>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</si>
  <si>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</si>
  <si>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</si>
  <si>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</si>
  <si>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</si>
  <si>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</si>
  <si>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</si>
  <si>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</si>
  <si>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</si>
  <si>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</si>
  <si>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</si>
  <si>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</si>
  <si>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</si>
  <si>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</si>
  <si>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</si>
  <si>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</si>
  <si>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</si>
  <si>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</si>
  <si>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</si>
  <si>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</si>
  <si>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</si>
  <si>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</si>
  <si>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</si>
  <si>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</si>
  <si>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</si>
  <si>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</si>
  <si>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</si>
  <si>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</si>
  <si>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</si>
  <si>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</si>
  <si>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</si>
  <si>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</si>
  <si>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</si>
  <si>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</si>
  <si>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</si>
  <si>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</si>
  <si>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</si>
  <si>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</si>
  <si>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</si>
  <si>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</si>
  <si>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</si>
  <si>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</si>
  <si>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</si>
  <si>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</si>
  <si>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</si>
  <si>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</si>
  <si>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</si>
  <si>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</si>
  <si>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</si>
  <si>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</si>
  <si>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</si>
  <si>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</si>
  <si>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</si>
  <si>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</si>
  <si>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</si>
  <si>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</si>
  <si>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</si>
  <si>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</si>
  <si>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</si>
  <si>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</si>
  <si>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</si>
  <si>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</si>
  <si>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</si>
  <si>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</si>
  <si>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</si>
  <si>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</si>
  <si>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</si>
  <si>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</si>
  <si>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</si>
  <si>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</si>
  <si>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</si>
  <si>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</si>
  <si>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</si>
  <si>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</si>
  <si>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</si>
  <si>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</si>
  <si>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</si>
  <si>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</si>
  <si>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</si>
  <si>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</si>
  <si>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</si>
  <si>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</si>
  <si>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</si>
  <si>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</si>
  <si>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</si>
  <si>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</si>
  <si>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</si>
  <si>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</si>
  <si>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</si>
  <si>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</si>
  <si>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</si>
  <si>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</si>
  <si>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</si>
  <si>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</si>
  <si>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</si>
  <si>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</si>
  <si>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</si>
  <si>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</si>
  <si>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</si>
  <si>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</si>
  <si>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</si>
  <si>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</si>
  <si>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</si>
  <si>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</si>
  <si>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</si>
  <si>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</si>
  <si>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</si>
  <si>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</si>
  <si>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</si>
  <si>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</si>
  <si>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</si>
  <si>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</si>
  <si>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</si>
  <si>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</si>
  <si>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</si>
  <si>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</si>
  <si>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</si>
  <si>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</si>
  <si>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</si>
  <si>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</si>
  <si>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</si>
  <si>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</si>
  <si>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</si>
  <si>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</si>
  <si>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</si>
  <si>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</si>
  <si>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</si>
  <si>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</si>
  <si>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</si>
  <si>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</si>
  <si>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</si>
  <si>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</si>
  <si>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</si>
  <si>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</si>
  <si>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</si>
  <si>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</si>
  <si>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</si>
  <si>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</si>
  <si>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</si>
  <si>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</si>
  <si>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</si>
  <si>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</si>
  <si>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</si>
  <si>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</si>
  <si>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</si>
  <si>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</si>
  <si>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</si>
  <si>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</si>
  <si>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</si>
  <si>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</si>
  <si>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</si>
  <si>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</si>
  <si>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</si>
  <si>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</si>
  <si>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</si>
  <si>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</si>
  <si>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</si>
  <si>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</si>
  <si>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</si>
  <si>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</si>
  <si>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</si>
  <si>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</si>
  <si>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</si>
  <si>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</si>
  <si>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</si>
  <si>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</si>
  <si>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</si>
  <si>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</si>
  <si>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</si>
  <si>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</si>
  <si>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</si>
  <si>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</si>
  <si>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</si>
  <si>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</si>
  <si>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</si>
  <si>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</si>
  <si>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</si>
  <si>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</si>
  <si>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</si>
  <si>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</si>
  <si>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</si>
  <si>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</si>
  <si>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</si>
  <si>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</si>
  <si>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</si>
  <si>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</si>
  <si>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</si>
  <si>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</si>
  <si>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</si>
  <si>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</si>
  <si>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</si>
  <si>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</si>
  <si>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</si>
  <si>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</si>
  <si>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</si>
  <si>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</si>
  <si>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</si>
  <si>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</si>
  <si>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</si>
  <si>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</si>
  <si>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</si>
  <si>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</si>
  <si>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</si>
  <si>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</si>
  <si>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</si>
  <si>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</si>
  <si>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</si>
  <si>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</si>
  <si>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</si>
  <si>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</si>
  <si>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</si>
  <si>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</si>
  <si>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</si>
  <si>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</si>
  <si>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</si>
  <si>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</si>
  <si>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</si>
  <si>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</si>
  <si>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</si>
  <si>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</si>
  <si>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</si>
  <si>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</si>
  <si>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</si>
  <si>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</si>
  <si>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</si>
  <si>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</si>
  <si>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</si>
  <si>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</si>
  <si>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</si>
  <si>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</si>
  <si>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</si>
  <si>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</si>
  <si>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</si>
  <si>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</si>
  <si>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</si>
  <si>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</si>
  <si>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</si>
  <si>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</si>
  <si>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</si>
  <si>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</si>
  <si>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</si>
  <si>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</si>
  <si>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</si>
  <si>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</si>
  <si>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</si>
  <si>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</si>
  <si>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</si>
  <si>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</si>
  <si>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</si>
  <si>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</si>
  <si>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</si>
  <si>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</si>
  <si>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</si>
  <si>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</si>
  <si>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</si>
  <si>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</si>
  <si>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</si>
  <si>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</si>
  <si>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</si>
  <si>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</si>
  <si>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</si>
  <si>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</si>
  <si>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</si>
  <si>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</si>
  <si>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</si>
  <si>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</si>
  <si>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</si>
  <si>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</si>
  <si>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</si>
  <si>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</si>
  <si>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</si>
  <si>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</si>
  <si>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</si>
  <si>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</si>
  <si>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</si>
  <si>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</si>
  <si>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</si>
  <si>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</si>
  <si>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</si>
  <si>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</si>
  <si>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</si>
  <si>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</si>
  <si>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</si>
  <si>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</si>
  <si>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</si>
  <si>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</si>
  <si>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</si>
  <si>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</si>
  <si>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</si>
  <si>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</si>
  <si>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</si>
  <si>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</si>
  <si>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</si>
  <si>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</si>
  <si>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</si>
  <si>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</si>
  <si>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</si>
  <si>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</si>
  <si>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</si>
  <si>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</si>
  <si>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</si>
  <si>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</si>
  <si>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</si>
  <si>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</si>
  <si>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</si>
  <si>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</si>
  <si>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</si>
  <si>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</si>
  <si>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</si>
  <si>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</si>
  <si>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</si>
  <si>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</si>
  <si>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</si>
  <si>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</si>
  <si>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</si>
  <si>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</si>
  <si>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</si>
  <si>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</si>
  <si>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</si>
  <si>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</si>
  <si>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</si>
  <si>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</si>
  <si>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</si>
  <si>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</si>
  <si>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</si>
  <si>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</si>
  <si>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</si>
  <si>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</si>
  <si>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</si>
  <si>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</si>
  <si>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</si>
  <si>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</si>
  <si>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</si>
  <si>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</si>
  <si>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</si>
  <si>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</si>
  <si>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</si>
  <si>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</si>
  <si>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</si>
  <si>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</si>
  <si>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</si>
  <si>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</si>
  <si>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</si>
  <si>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</si>
  <si>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</si>
  <si>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</si>
  <si>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</si>
  <si>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</si>
  <si>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</si>
  <si>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</si>
  <si>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</si>
  <si>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</si>
  <si>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</si>
  <si>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</si>
  <si>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</si>
  <si>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</si>
  <si>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</si>
  <si>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</si>
  <si>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</si>
  <si>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</si>
  <si>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</si>
  <si>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</si>
  <si>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</si>
  <si>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</si>
  <si>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</si>
  <si>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</si>
  <si>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</si>
  <si>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</si>
  <si>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</si>
  <si>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</si>
  <si>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</si>
  <si>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</si>
  <si>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</si>
  <si>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</si>
  <si>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</si>
  <si>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</si>
  <si>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</si>
  <si>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</si>
  <si>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</si>
  <si>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</si>
  <si>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</si>
  <si>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</si>
  <si>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</si>
  <si>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</si>
  <si>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</si>
  <si>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</si>
  <si>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</si>
  <si>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</si>
  <si>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</si>
  <si>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</si>
  <si>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</si>
  <si>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</si>
  <si>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</si>
  <si>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</si>
  <si>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</si>
  <si>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</si>
  <si>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</si>
  <si>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</si>
  <si>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</si>
  <si>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</si>
  <si>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</si>
  <si>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</si>
  <si>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</si>
  <si>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</si>
  <si>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</si>
  <si>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</si>
  <si>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</si>
  <si>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</si>
  <si>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</si>
  <si>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</si>
  <si>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</si>
  <si>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</si>
  <si>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</si>
  <si>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</si>
  <si>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</si>
  <si>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</si>
  <si>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</si>
  <si>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</si>
  <si>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</si>
  <si>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</si>
  <si>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</si>
  <si>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</si>
  <si>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</si>
  <si>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</si>
  <si>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</si>
  <si>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</si>
  <si>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</si>
  <si>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</si>
  <si>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</si>
  <si>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</si>
  <si>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</si>
  <si>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</si>
  <si>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</si>
  <si>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</si>
  <si>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</si>
  <si>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</si>
  <si>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</si>
  <si>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</si>
  <si>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</si>
  <si>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</si>
  <si>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</si>
  <si>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</si>
  <si>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</si>
  <si>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</si>
  <si>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</si>
  <si>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</si>
  <si>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</si>
  <si>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</si>
  <si>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</si>
  <si>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</si>
  <si>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</si>
  <si>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</si>
  <si>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</si>
  <si>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</si>
  <si>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</si>
  <si>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</si>
  <si>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</si>
  <si>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</si>
  <si>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</si>
  <si>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</si>
  <si>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</si>
  <si>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</si>
  <si>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</si>
  <si>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</si>
  <si>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</si>
  <si>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</si>
  <si>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</si>
  <si>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</si>
  <si>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</si>
  <si>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</si>
  <si>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</si>
  <si>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</si>
  <si>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</si>
  <si>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</si>
  <si>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</si>
  <si>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</si>
  <si>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</si>
  <si>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</si>
  <si>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</si>
  <si>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</si>
  <si>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</si>
  <si>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</si>
  <si>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</si>
  <si>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</si>
  <si>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</si>
  <si>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</si>
  <si>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</si>
  <si>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</si>
  <si>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</si>
  <si>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</si>
  <si>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</si>
  <si>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</si>
  <si>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</si>
  <si>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</si>
  <si>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</si>
  <si>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</si>
  <si>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</si>
  <si>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</si>
  <si>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</si>
  <si>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</si>
  <si>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</si>
  <si>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</si>
  <si>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</si>
  <si>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</si>
  <si>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</si>
  <si>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</si>
  <si>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</si>
  <si>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</si>
  <si>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</si>
  <si>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</si>
  <si>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</si>
  <si>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</si>
  <si>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</si>
  <si>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</si>
  <si>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</si>
  <si>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</si>
  <si>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</si>
  <si>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</si>
  <si>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</si>
  <si>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</si>
  <si>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</si>
  <si>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</si>
  <si>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</si>
  <si>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</si>
  <si>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</si>
  <si>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</si>
  <si>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</si>
  <si>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</si>
  <si>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</si>
  <si>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</si>
  <si>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</si>
  <si>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</si>
  <si>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</si>
  <si>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</si>
  <si>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</si>
  <si>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</si>
  <si>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</si>
  <si>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</si>
  <si>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</si>
  <si>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</si>
  <si>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</si>
  <si>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</si>
  <si>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</si>
  <si>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</si>
  <si>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</si>
  <si>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</si>
  <si>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</si>
  <si>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</si>
  <si>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</si>
  <si>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</si>
  <si>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</si>
  <si>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</si>
  <si>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</si>
  <si>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</si>
  <si>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</si>
  <si>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intervalo, devido baixo efetivo da turma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</si>
  <si>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</si>
  <si>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</si>
  <si>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</si>
  <si>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</si>
  <si>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</si>
  <si>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</si>
  <si>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</si>
  <si>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</si>
  <si>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</si>
  <si>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Sem condições climáticas (chuva)</t>
  </si>
  <si>
    <t>ZWI-1</t>
  </si>
  <si>
    <t>ZKEZGA</t>
  </si>
  <si>
    <t>MC1 07h20  / Em inspeção R7D.</t>
  </si>
  <si>
    <t>Cancelado CCO</t>
  </si>
  <si>
    <t>Cancelado CCO / Devido cancelamento do intervalo da MRS + anomalias (i72; U53;M64)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</si>
  <si>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</si>
  <si>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</si>
  <si>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</si>
  <si>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</si>
  <si>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</si>
  <si>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</si>
  <si>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Socaria manual</t>
  </si>
  <si>
    <t>Em intervalo das 15h24 até 16h04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</si>
  <si>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</si>
  <si>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</si>
  <si>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</si>
  <si>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</si>
  <si>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</si>
  <si>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</si>
  <si>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</si>
  <si>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</si>
  <si>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</si>
  <si>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</si>
  <si>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</si>
  <si>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</si>
  <si>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</si>
  <si>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</si>
  <si>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</si>
  <si>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de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</si>
  <si>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</si>
  <si>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</si>
  <si>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</si>
  <si>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</si>
  <si>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</si>
  <si>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</si>
  <si>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</si>
  <si>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</si>
  <si>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</si>
  <si>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</si>
  <si>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MC1 08h07 / inf pronto 08h59 / Autorizado entrada na via 09h16 / Realizado intervalo</t>
  </si>
  <si>
    <t>Realizado inspeção ANTT</t>
  </si>
  <si>
    <t>Em intervalo das 11h13 até 13h13</t>
  </si>
  <si>
    <t>Realizado intervalo das 11h13 até 13h13.</t>
  </si>
  <si>
    <t>Cancelado / Condições climáticas (chuva)</t>
  </si>
  <si>
    <t>ZBV-ZFH</t>
  </si>
  <si>
    <t>7683/9295/9298</t>
  </si>
  <si>
    <t xml:space="preserve">MC1 11h13 / autorizado entrada na via 11h20 / </t>
  </si>
  <si>
    <t>MC1 11h13 / autorizado entrada na via 11h20 / Em deslocamento para ZFH</t>
  </si>
  <si>
    <t xml:space="preserve">MC1 10h14 / </t>
  </si>
  <si>
    <t>MC às 10h14 devido à queda de sistema, ocasionando perda de faixa.</t>
  </si>
  <si>
    <t>TP pronto 10h24 / Sem oportunidade de faixa</t>
  </si>
  <si>
    <t>TP pronto 09h49 / devido condições climáticas (forte chuva) sem possibilidade de  realizar intervalo</t>
  </si>
  <si>
    <t>TP pronto 09h49 / porém forte chuvas no local</t>
  </si>
  <si>
    <t>MC1 10h33 / Sem oportunidade de faixa</t>
  </si>
  <si>
    <t>ZKEZGA-1</t>
  </si>
  <si>
    <t>ZKEZGA-ZQBZBV</t>
  </si>
  <si>
    <t>ZKEZGAZQBZBV</t>
  </si>
  <si>
    <t>Em inspeção R7D</t>
  </si>
  <si>
    <t>102ZKW-2</t>
  </si>
  <si>
    <t>Cazonatto</t>
  </si>
  <si>
    <t>Sem acesso no local, devido chuva</t>
  </si>
  <si>
    <t>Em intervalo bloco das 09h20 até 17h20</t>
  </si>
  <si>
    <t>Realizado intervalo bloco das 09h20 até 17h20</t>
  </si>
  <si>
    <t>ZBVZQB</t>
  </si>
  <si>
    <t>ZEM-ZQBZBV</t>
  </si>
  <si>
    <t>ZEMZQBZBV</t>
  </si>
  <si>
    <t>Vanderley</t>
  </si>
  <si>
    <t>Avariou em inspeção no km123+605 via 1</t>
  </si>
  <si>
    <t>Recolhimento de dormentes km156+000 ao km 158+000 via 2 (40min), e recolhimento de dormentes km148+000 ao km145+900 via 1 (40min).</t>
  </si>
  <si>
    <t>Alterado a programação para posicionamento de dormentes km128+000 via 2 / Em intervalo bloco das 09h20 até 17h20</t>
  </si>
  <si>
    <t>Devido à concessão do intervalo no bloco ZYQ x ZEM, foi alterada a programação para posicionamento de dormentes no km 128+000, via 2. Intervalo realizado.</t>
  </si>
  <si>
    <t>Em intervalo das 09h20 até 17h20</t>
  </si>
  <si>
    <t>ZPG2</t>
  </si>
  <si>
    <t>ZEV-ZPG</t>
  </si>
  <si>
    <t>ZEVZPG</t>
  </si>
  <si>
    <t xml:space="preserve">MC1  07h38 / Em inspeção / </t>
  </si>
  <si>
    <t>K73K221</t>
  </si>
  <si>
    <t>Alterado programação para via1 / TP pronto 09h27 / confirmar cauda do i29 para analise de faixa</t>
  </si>
  <si>
    <t>Alterado programação para via1 / TP pronto 09h27 / Sem oportunidade de faixa</t>
  </si>
  <si>
    <t>TP pronto 09h03 / Sem oportundiade de faixa</t>
  </si>
  <si>
    <t>TP pronto 09h02 / Confirma a cauda do L48 e me informe.</t>
  </si>
  <si>
    <t>TP pronto 09h02 / Sem oportunidade de faixa</t>
  </si>
  <si>
    <t>TP pronto 08h10 / Em intervalo das 09h24 até 10h24</t>
  </si>
  <si>
    <t>TP pronto 08h10 / Realizado intervalo das 09h24 até 10h24</t>
  </si>
  <si>
    <t>Saulo</t>
  </si>
  <si>
    <t xml:space="preserve">MC1 10h00 / previsão de faixa após L48 / </t>
  </si>
  <si>
    <t>Em deslocamento</t>
  </si>
  <si>
    <t>ZQBZBV-ZRX</t>
  </si>
  <si>
    <t>ZYU-1</t>
  </si>
  <si>
    <t xml:space="preserve">PDM - Descarga de dormentes </t>
  </si>
  <si>
    <t>Recolhimeno de tampão</t>
  </si>
  <si>
    <t>Interdição de 08h nas seguintes SB’s: ZEJ-2 / 148ZEJ-2 / 149148-2 / 150149-2 / ZRB150-2
Considerar abertura na MC9 motivo 21 do W99
MC1 do W97 em Z3V3 às 07h20 e circula em licença até ZRB150-2 KM 150+600 (1º e 2º veículo / V96 circula em comboio com o W97)
MC1 do V95 em ZEM-1 às 07h20 e circula em licença até ZRB150-2 KM 150+150 (3º veículo)
MC1 do W99 em ZEM-1 às 07h30 e circula em licença até ZRB150-2 KM 150+100 (4º veículo)
MC1 do W96 em ZEM-1 às 07h40 e circula em licença até 148ZEJ-2 KM 147+520 (5º veículo)
Não há como manter ZEJ-2 livre neste intervalo para engatar Helper; W96 irá utilizar a SB para descarga de dormentes.
W97 + V96 já precisam entrar na Via 2, invertendo pelo travessão de ZEV.
Necessidade de invasão com V96 + W97 por 40 min em ZRB-2, na 6ª hora de intervalo para descarga de pedra; após a descarga os veículos retornam para ZRB150-2 (realizar em bloqueio para agilizar).
Necessidade de invasão com W96 por 30 min no travessão de ZEJ, na 5ª hora de intervalo para descarga de dormentes; após a descarga o veículo segue pela LJ de ZEM-1.
W97 e V96 finalizam na LN3 de ZEV-1.
W96, W99 e V95 finalizam na LJ de ZEM-1.</t>
  </si>
  <si>
    <t>Deslocamento de ZEM-1 até o km147+520 entre 148ZEJ-2</t>
  </si>
  <si>
    <t>Deslocamento de ZEM-1 até km150+100 entre ZRB150-2</t>
  </si>
  <si>
    <t>Deslocamento de ZEM-1 até km 150+150 entre ZRB150-2</t>
  </si>
  <si>
    <t>W97 + V96 Deslocamento em comboio de ZEV até km 150+600 entre ZRB150-2</t>
  </si>
  <si>
    <t>Horário limite de abertura do intervalo: 09:30h
Duração: 10h00 com interdição total de ZGP2, 105ZGP-2 e ZPT105-2</t>
  </si>
  <si>
    <t>Descarga de dormentes + Recolha de dormentes + Descarga de pedra</t>
  </si>
  <si>
    <t>ZEV-1</t>
  </si>
  <si>
    <t>ZPT-ZEV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</si>
  <si>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</si>
  <si>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</si>
  <si>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</si>
  <si>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</si>
  <si>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</si>
  <si>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</si>
  <si>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</si>
  <si>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</si>
  <si>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</si>
  <si>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</si>
  <si>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</si>
  <si>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</si>
  <si>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</si>
  <si>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</si>
  <si>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</si>
  <si>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</si>
  <si>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</si>
  <si>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</si>
  <si>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</si>
  <si>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</si>
  <si>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</si>
  <si>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</si>
  <si>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</si>
  <si>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</si>
  <si>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</si>
  <si>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</si>
  <si>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</si>
  <si>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</si>
  <si>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</si>
  <si>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</si>
  <si>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</si>
  <si>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</si>
  <si>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</si>
  <si>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</si>
  <si>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</si>
  <si>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</si>
  <si>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</si>
  <si>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</si>
  <si>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</si>
  <si>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</si>
  <si>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</si>
  <si>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</si>
  <si>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</si>
  <si>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</si>
  <si>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</si>
  <si>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</si>
  <si>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</si>
  <si>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</si>
  <si>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</si>
  <si>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Anexado no T52 9227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</si>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</sst>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0.000"/>
    <numFmt numFmtId="167" formatCode="dd/mm"/>
    <numFmt numFmtId="168" formatCode="[h]:mm:ss;@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168" fontId="0" fillId="0" borderId="0" xfId="0" applyNumberFormat="1"/>
    <xf numFmtId="0" fontId="24" fillId="1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e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1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4" topLeftCell="BJ336" activePane="topRight" state="frozen"/>
      <selection pane="topRight" activeCell="AF350" sqref="AF35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35.8554687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hidden="1" customWidth="1"/>
    <col min="58" max="58" width="8.42578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03" t="s">
        <v>919</v>
      </c>
      <c r="C1" s="204"/>
      <c r="D1" s="204"/>
      <c r="E1" s="3"/>
      <c r="F1" s="203" t="s">
        <v>920</v>
      </c>
      <c r="G1" s="204"/>
      <c r="H1" s="205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204"/>
      <c r="AE1" s="204"/>
      <c r="AF1" s="204"/>
      <c r="AG1" s="206"/>
      <c r="AH1" s="5"/>
      <c r="AI1" s="210" t="s">
        <v>921</v>
      </c>
      <c r="AJ1" s="211"/>
      <c r="AK1" s="211"/>
      <c r="AL1" s="211"/>
      <c r="AM1" s="212"/>
      <c r="AN1" s="213"/>
      <c r="AO1" s="211"/>
      <c r="AP1" s="211"/>
      <c r="AQ1" s="211"/>
      <c r="AR1" s="211"/>
      <c r="AS1" s="211"/>
      <c r="AT1" s="211"/>
      <c r="AU1" s="211"/>
      <c r="AV1" s="211"/>
      <c r="AW1" s="211"/>
      <c r="AX1" s="211"/>
      <c r="AY1" s="211"/>
      <c r="AZ1" s="211"/>
      <c r="BA1" s="211"/>
      <c r="BB1" s="211"/>
      <c r="BC1" s="211"/>
      <c r="BD1" s="211"/>
      <c r="BE1" s="211"/>
      <c r="BF1" s="214"/>
      <c r="BG1" s="5"/>
      <c r="BH1" s="215" t="s">
        <v>922</v>
      </c>
      <c r="BI1" s="216"/>
      <c r="BJ1" s="216"/>
      <c r="BK1" s="217"/>
      <c r="BL1" s="5"/>
      <c r="BM1" s="207" t="s">
        <v>923</v>
      </c>
      <c r="BN1" s="208"/>
      <c r="BO1" s="208"/>
      <c r="BP1" s="208"/>
      <c r="BQ1" s="208"/>
      <c r="BR1" s="208"/>
      <c r="BS1" s="209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210" t="s">
        <v>924</v>
      </c>
      <c r="AJ2" s="211"/>
      <c r="AK2" s="211"/>
      <c r="AL2" s="211"/>
      <c r="AM2" s="212"/>
      <c r="AN2" s="213"/>
      <c r="AO2" s="211"/>
      <c r="AP2" s="211"/>
      <c r="AQ2" s="214"/>
      <c r="AR2" s="6"/>
      <c r="AS2" s="210" t="s">
        <v>927</v>
      </c>
      <c r="AT2" s="211"/>
      <c r="AU2" s="211"/>
      <c r="AV2" s="211"/>
      <c r="AW2" s="211"/>
      <c r="AX2" s="211"/>
      <c r="AY2" s="214"/>
      <c r="AZ2" s="6"/>
      <c r="BA2" s="196" t="s">
        <v>928</v>
      </c>
      <c r="BB2" s="200"/>
      <c r="BC2" s="210" t="s">
        <v>925</v>
      </c>
      <c r="BD2" s="211"/>
      <c r="BE2" s="211"/>
      <c r="BF2" s="214"/>
      <c r="BG2" s="5"/>
      <c r="BH2" s="218"/>
      <c r="BI2" s="219"/>
      <c r="BJ2" s="219"/>
      <c r="BK2" s="220"/>
      <c r="BL2" s="5"/>
      <c r="BM2" s="221"/>
      <c r="BN2" s="222"/>
      <c r="BO2" s="222"/>
      <c r="BP2" s="222"/>
      <c r="BQ2" s="222"/>
      <c r="BR2" s="222"/>
      <c r="BS2" s="223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196" t="s">
        <v>929</v>
      </c>
      <c r="AJ3" s="200"/>
      <c r="AK3" s="196" t="s">
        <v>930</v>
      </c>
      <c r="AL3" s="197"/>
      <c r="AM3" s="198"/>
      <c r="AN3" s="199"/>
      <c r="AO3" s="197"/>
      <c r="AP3" s="197"/>
      <c r="AQ3" s="200"/>
      <c r="AR3" s="63"/>
      <c r="AS3" s="201" t="s">
        <v>936</v>
      </c>
      <c r="AT3" s="202"/>
      <c r="AU3" s="201" t="s">
        <v>937</v>
      </c>
      <c r="AV3" s="202"/>
      <c r="AW3" s="201" t="s">
        <v>938</v>
      </c>
      <c r="AX3" s="202"/>
      <c r="AY3" s="63" t="s">
        <v>939</v>
      </c>
      <c r="AZ3" s="63"/>
      <c r="BA3" s="224"/>
      <c r="BB3" s="225"/>
      <c r="BC3" s="196" t="s">
        <v>932</v>
      </c>
      <c r="BD3" s="197"/>
      <c r="BE3" s="197"/>
      <c r="BF3" s="200"/>
      <c r="BG3" s="62"/>
      <c r="BH3" s="218"/>
      <c r="BI3" s="219"/>
      <c r="BJ3" s="219"/>
      <c r="BK3" s="220"/>
      <c r="BL3" s="62"/>
      <c r="BM3" s="207" t="s">
        <v>940</v>
      </c>
      <c r="BN3" s="208"/>
      <c r="BO3" s="208"/>
      <c r="BP3" s="209"/>
      <c r="BQ3" s="207" t="s">
        <v>707</v>
      </c>
      <c r="BR3" s="208"/>
      <c r="BS3" s="209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22.5" hidden="1" customHeight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6.9444444444444447E-4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6.9444444444444447E-4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6.9444444444444447E-4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407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ExpansãoOK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1210</v>
      </c>
      <c r="BK136" s="17" t="s">
        <v>1211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1227</v>
      </c>
      <c r="BK146" s="17" t="s">
        <v>1228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 t="s">
        <v>389</v>
      </c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1229</v>
      </c>
      <c r="BK147" s="17" t="s">
        <v>1230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1231</v>
      </c>
      <c r="BK149" s="17" t="s">
        <v>1232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1232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 t="s">
        <v>389</v>
      </c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1233</v>
      </c>
      <c r="BK150" s="17" t="s">
        <v>1234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1235</v>
      </c>
      <c r="BK152" s="17" t="s">
        <v>1236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1236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1237</v>
      </c>
      <c r="BK153" s="17" t="s">
        <v>1238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1239</v>
      </c>
      <c r="W154" s="151" t="s">
        <v>1092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1237</v>
      </c>
      <c r="BK154" s="17" t="s">
        <v>1240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1240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1241</v>
      </c>
      <c r="BK155" s="17" t="s">
        <v>1242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1244</v>
      </c>
      <c r="BK156" s="17" t="s">
        <v>1245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1246</v>
      </c>
      <c r="BK157" s="17" t="s">
        <v>1247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1248</v>
      </c>
      <c r="X158" s="104" t="s">
        <v>386</v>
      </c>
      <c r="Y158" s="129" t="s">
        <v>389</v>
      </c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1249</v>
      </c>
      <c r="BK158" s="17" t="s">
        <v>1249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1250</v>
      </c>
      <c r="BK159" s="17" t="s">
        <v>1250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1250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1251</v>
      </c>
      <c r="BK160" s="17" t="s">
        <v>1250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1250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1252</v>
      </c>
      <c r="BK161" s="17" t="s">
        <v>1252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1253</v>
      </c>
      <c r="BK162" s="17" t="s">
        <v>1253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1253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1253</v>
      </c>
      <c r="BK163" s="17" t="s">
        <v>1253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1253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1254</v>
      </c>
      <c r="BK165" s="17" t="s">
        <v>1254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1254</v>
      </c>
      <c r="BK166" s="17" t="s">
        <v>1254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1254</v>
      </c>
      <c r="BK167" s="17" t="s">
        <v>1254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1254</v>
      </c>
      <c r="BK168" s="17" t="s">
        <v>1254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1255</v>
      </c>
      <c r="BK170" s="17" t="s">
        <v>1255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1255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1256</v>
      </c>
      <c r="BK172" s="17" t="s">
        <v>1257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1258</v>
      </c>
      <c r="BK173" s="17" t="s">
        <v>1258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1259</v>
      </c>
      <c r="BK174" s="17" t="s">
        <v>1260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1260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1260</v>
      </c>
      <c r="BK175" s="17" t="s">
        <v>1260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1260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1261</v>
      </c>
      <c r="BK176" s="17" t="s">
        <v>1262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1262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1263</v>
      </c>
      <c r="I177" s="106" t="s">
        <v>1264</v>
      </c>
      <c r="J177" s="105">
        <v>54</v>
      </c>
      <c r="K177" s="105">
        <v>106</v>
      </c>
      <c r="L177" s="105" t="s">
        <v>558</v>
      </c>
      <c r="M177" s="127" t="s">
        <v>1265</v>
      </c>
      <c r="N177" s="127" t="s">
        <v>1266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1267</v>
      </c>
      <c r="BK177" s="17" t="s">
        <v>1267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1268</v>
      </c>
      <c r="BK178" s="17" t="s">
        <v>1269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1058</v>
      </c>
      <c r="W180" s="151" t="s">
        <v>1270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1271</v>
      </c>
      <c r="BK180" s="176" t="s">
        <v>1272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1272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1058</v>
      </c>
      <c r="W181" s="151" t="s">
        <v>1025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1273</v>
      </c>
      <c r="BK181" s="176" t="s">
        <v>1274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1120</v>
      </c>
      <c r="I182" s="106" t="s">
        <v>1120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1058</v>
      </c>
      <c r="W182" s="151" t="s">
        <v>1275</v>
      </c>
      <c r="X182" s="104" t="s">
        <v>386</v>
      </c>
      <c r="Y182" s="129" t="s">
        <v>389</v>
      </c>
      <c r="Z182" s="104"/>
      <c r="AA182" s="105" t="s">
        <v>1123</v>
      </c>
      <c r="AB182" s="103" t="s">
        <v>388</v>
      </c>
      <c r="AC182" s="152" t="s">
        <v>371</v>
      </c>
      <c r="AD182" s="107">
        <v>0.33333333333333331</v>
      </c>
      <c r="AE182" s="105" t="s">
        <v>1124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1276</v>
      </c>
      <c r="BK182" s="18" t="s">
        <v>1277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1277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1278</v>
      </c>
      <c r="N183" s="127" t="s">
        <v>1279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1017</v>
      </c>
      <c r="W183" s="151" t="s">
        <v>1243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1280</v>
      </c>
      <c r="BK183" s="18" t="s">
        <v>1281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1091</v>
      </c>
      <c r="W184" s="151" t="s">
        <v>1092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1282</v>
      </c>
      <c r="BK184" s="176" t="s">
        <v>1283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1283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1025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1285</v>
      </c>
      <c r="BK185" s="176" t="s">
        <v>1286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1287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1041</v>
      </c>
      <c r="W186" s="151" t="s">
        <v>1054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1288</v>
      </c>
      <c r="BK186" s="176" t="s">
        <v>1289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1289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1290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1291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1029</v>
      </c>
      <c r="W187" s="151" t="s">
        <v>1013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1292</v>
      </c>
      <c r="BK187" s="176" t="s">
        <v>1293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1293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1117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1294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1117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1294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1295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1296</v>
      </c>
      <c r="BK190" s="176" t="s">
        <v>1297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1298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1184</v>
      </c>
      <c r="W193" s="151" t="s">
        <v>1299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1300</v>
      </c>
      <c r="BK193" s="17" t="s">
        <v>1301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1184</v>
      </c>
      <c r="W194" s="151" t="s">
        <v>1054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1300</v>
      </c>
      <c r="BK194" s="17" t="s">
        <v>1301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1184</v>
      </c>
      <c r="W195" s="151" t="s">
        <v>1054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1300</v>
      </c>
      <c r="BK195" s="17" t="s">
        <v>1301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1302</v>
      </c>
      <c r="I196" s="106" t="s">
        <v>1068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1072</v>
      </c>
      <c r="W196" s="151" t="s">
        <v>1013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1303</v>
      </c>
      <c r="BK196" s="17" t="s">
        <v>1303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1184</v>
      </c>
      <c r="W197" s="151" t="s">
        <v>1025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1300</v>
      </c>
      <c r="BK197" s="17" t="s">
        <v>1301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1184</v>
      </c>
      <c r="W198" s="151" t="s">
        <v>1025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1300</v>
      </c>
      <c r="BK198" s="176" t="s">
        <v>1301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1104</v>
      </c>
      <c r="N201" s="127" t="s">
        <v>1105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1098</v>
      </c>
      <c r="W201" s="151" t="s">
        <v>1304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1305</v>
      </c>
      <c r="BK201" s="176" t="s">
        <v>1305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1096</v>
      </c>
      <c r="I202" s="106" t="s">
        <v>1096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1074</v>
      </c>
      <c r="W202" s="151" t="s">
        <v>1097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1306</v>
      </c>
      <c r="BK202" s="176" t="s">
        <v>1306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1096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1098</v>
      </c>
      <c r="W203" s="151" t="s">
        <v>1099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1307</v>
      </c>
      <c r="BK203" s="176" t="s">
        <v>1307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1098</v>
      </c>
      <c r="W204" s="151" t="s">
        <v>1100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1308</v>
      </c>
      <c r="BK204" s="176" t="s">
        <v>1308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1101</v>
      </c>
      <c r="I205" s="106" t="s">
        <v>1101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1098</v>
      </c>
      <c r="W205" s="151" t="s">
        <v>1102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1309</v>
      </c>
      <c r="BK205" s="176" t="s">
        <v>1309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1098</v>
      </c>
      <c r="W206" s="151" t="s">
        <v>1103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1310</v>
      </c>
      <c r="BK206" s="176" t="s">
        <v>1310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1012</v>
      </c>
      <c r="W209" s="151" t="s">
        <v>1311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1312</v>
      </c>
      <c r="BK209" s="176" t="s">
        <v>1312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1012</v>
      </c>
      <c r="W210" s="151" t="s">
        <v>1313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1312</v>
      </c>
      <c r="BK210" s="176" t="s">
        <v>1312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1012</v>
      </c>
      <c r="W211" s="151" t="s">
        <v>1025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1312</v>
      </c>
      <c r="BK211" s="176" t="s">
        <v>1312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1012</v>
      </c>
      <c r="W213" s="151" t="s">
        <v>1314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1315</v>
      </c>
      <c r="BK213" s="176" t="s">
        <v>1316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1050</v>
      </c>
      <c r="I214" s="106" t="s">
        <v>1050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1012</v>
      </c>
      <c r="W214" s="151" t="s">
        <v>1317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1315</v>
      </c>
      <c r="BK214" s="176" t="s">
        <v>1318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1050</v>
      </c>
      <c r="I215" s="106" t="s">
        <v>1050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1012</v>
      </c>
      <c r="W215" s="151" t="s">
        <v>1319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1315</v>
      </c>
      <c r="BK215" s="176" t="s">
        <v>1318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1029</v>
      </c>
      <c r="W217" s="151" t="s">
        <v>1320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1321</v>
      </c>
      <c r="BK217" s="18" t="s">
        <v>1322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1322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1029</v>
      </c>
      <c r="W218" s="151" t="s">
        <v>1115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1321</v>
      </c>
      <c r="BK218" s="18" t="s">
        <v>1323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1323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1047</v>
      </c>
      <c r="W219" s="151" t="s">
        <v>1025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1324</v>
      </c>
      <c r="BK219" s="176" t="s">
        <v>1325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1029</v>
      </c>
      <c r="W220" s="151" t="s">
        <v>1054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1321</v>
      </c>
      <c r="BK220" s="18" t="s">
        <v>1326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1326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1058</v>
      </c>
      <c r="W223" s="151" t="s">
        <v>1025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1327</v>
      </c>
      <c r="BG223" s="16"/>
      <c r="BH223" s="17">
        <v>2</v>
      </c>
      <c r="BI223" s="17"/>
      <c r="BJ223" s="17" t="s">
        <v>1328</v>
      </c>
      <c r="BK223" s="17" t="s">
        <v>1329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1330</v>
      </c>
      <c r="W224" s="151" t="s">
        <v>1093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1331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1332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1091</v>
      </c>
      <c r="W226" s="151" t="s">
        <v>1092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1091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1088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1025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1338</v>
      </c>
      <c r="BG228" s="16"/>
      <c r="BH228" s="17">
        <v>0</v>
      </c>
      <c r="BI228" s="17"/>
      <c r="BJ228" s="17" t="s">
        <v>1339</v>
      </c>
      <c r="BK228" s="17" t="s">
        <v>1339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1092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1338</v>
      </c>
      <c r="BG229" s="16"/>
      <c r="BH229" s="17">
        <v>2</v>
      </c>
      <c r="BI229" s="17"/>
      <c r="BJ229" s="17" t="s">
        <v>1340</v>
      </c>
      <c r="BK229" s="17" t="s">
        <v>1341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1342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1117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1294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1338</v>
      </c>
      <c r="BG230" s="16"/>
      <c r="BH230" s="17">
        <v>0</v>
      </c>
      <c r="BI230" s="17"/>
      <c r="BJ230" s="17" t="s">
        <v>1343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1290</v>
      </c>
      <c r="I231" s="105" t="s">
        <v>1290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1291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1029</v>
      </c>
      <c r="W231" s="151" t="s">
        <v>1013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1338</v>
      </c>
      <c r="BG231" s="16"/>
      <c r="BH231" s="17">
        <v>2</v>
      </c>
      <c r="BI231" s="17"/>
      <c r="BJ231" s="17" t="s">
        <v>1344</v>
      </c>
      <c r="BK231" s="17" t="s">
        <v>1345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1284</v>
      </c>
      <c r="W232" s="151" t="s">
        <v>1295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1338</v>
      </c>
      <c r="BG232" s="16"/>
      <c r="BH232" s="17">
        <v>2</v>
      </c>
      <c r="BI232" s="17"/>
      <c r="BJ232" s="17" t="s">
        <v>1346</v>
      </c>
      <c r="BK232" s="17" t="s">
        <v>1347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1184</v>
      </c>
      <c r="W234" s="151" t="s">
        <v>1092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1338</v>
      </c>
      <c r="BG234" s="16"/>
      <c r="BH234" s="17">
        <v>0</v>
      </c>
      <c r="BI234" s="17"/>
      <c r="BJ234" s="17" t="s">
        <v>1348</v>
      </c>
      <c r="BK234" s="17" t="s">
        <v>1348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1184</v>
      </c>
      <c r="W235" s="151" t="s">
        <v>1092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1338</v>
      </c>
      <c r="BG235" s="16"/>
      <c r="BH235" s="17">
        <v>0</v>
      </c>
      <c r="BI235" s="17"/>
      <c r="BJ235" s="17" t="s">
        <v>1343</v>
      </c>
      <c r="BK235" s="17" t="s">
        <v>1343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1184</v>
      </c>
      <c r="W236" s="151" t="s">
        <v>1025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1338</v>
      </c>
      <c r="BG236" s="16"/>
      <c r="BH236" s="17">
        <v>0</v>
      </c>
      <c r="BI236" s="17"/>
      <c r="BJ236" s="17" t="s">
        <v>1343</v>
      </c>
      <c r="BK236" s="17" t="s">
        <v>1343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1184</v>
      </c>
      <c r="W237" s="151" t="s">
        <v>1025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1338</v>
      </c>
      <c r="BG237" s="16"/>
      <c r="BH237" s="17">
        <v>0</v>
      </c>
      <c r="BI237" s="17"/>
      <c r="BJ237" s="17" t="s">
        <v>1343</v>
      </c>
      <c r="BK237" s="17" t="s">
        <v>1343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1349</v>
      </c>
      <c r="I238" s="106" t="s">
        <v>1349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1284</v>
      </c>
      <c r="W238" s="151" t="s">
        <v>1013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1338</v>
      </c>
      <c r="BG238" s="16"/>
      <c r="BH238" s="17">
        <v>0</v>
      </c>
      <c r="BI238" s="17"/>
      <c r="BJ238" s="17" t="s">
        <v>1350</v>
      </c>
      <c r="BK238" s="17" t="s">
        <v>1350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1350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1074</v>
      </c>
      <c r="W240" s="151" t="s">
        <v>1025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1338</v>
      </c>
      <c r="BG240" s="16"/>
      <c r="BH240" s="17">
        <v>0</v>
      </c>
      <c r="BI240" s="17"/>
      <c r="BJ240" s="17" t="s">
        <v>1343</v>
      </c>
      <c r="BK240" s="17" t="s">
        <v>1343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1074</v>
      </c>
      <c r="W241" s="151" t="s">
        <v>1025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1338</v>
      </c>
      <c r="BG241" s="16"/>
      <c r="BH241" s="17">
        <v>0</v>
      </c>
      <c r="BI241" s="17"/>
      <c r="BJ241" s="17" t="s">
        <v>1343</v>
      </c>
      <c r="BK241" s="17" t="s">
        <v>1343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1074</v>
      </c>
      <c r="W242" s="151" t="s">
        <v>1025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1338</v>
      </c>
      <c r="BG242" s="16"/>
      <c r="BH242" s="17">
        <v>0</v>
      </c>
      <c r="BI242" s="17"/>
      <c r="BJ242" s="17" t="s">
        <v>1343</v>
      </c>
      <c r="BK242" s="17" t="s">
        <v>1343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1012</v>
      </c>
      <c r="W244" s="151" t="s">
        <v>1025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1338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6.9444444444444447E-4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1029</v>
      </c>
      <c r="W245" s="151" t="s">
        <v>1055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1338</v>
      </c>
      <c r="BG245" s="16"/>
      <c r="BH245" s="17">
        <v>2</v>
      </c>
      <c r="BI245" s="17"/>
      <c r="BJ245" s="17" t="s">
        <v>1351</v>
      </c>
      <c r="BK245" s="17" t="s">
        <v>1351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Aderente</v>
      </c>
      <c r="BR245" s="19">
        <f>IF(OR(B245="",F245=""),"*",AY245/P245)</f>
        <v>59.999999999999943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1029</v>
      </c>
      <c r="W246" s="151" t="s">
        <v>1092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1338</v>
      </c>
      <c r="BG246" s="16"/>
      <c r="BH246" s="17">
        <v>0</v>
      </c>
      <c r="BI246" s="17"/>
      <c r="BJ246" s="17" t="s">
        <v>1352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1215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1174</v>
      </c>
      <c r="W247" s="105" t="s">
        <v>1216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1338</v>
      </c>
      <c r="BG247" s="16"/>
      <c r="BH247" s="17">
        <v>0</v>
      </c>
      <c r="BI247" s="17"/>
      <c r="BJ247" s="17" t="s">
        <v>1353</v>
      </c>
      <c r="BK247" s="18" t="s">
        <v>1354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1225</v>
      </c>
      <c r="I248" s="106" t="s">
        <v>1225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1072</v>
      </c>
      <c r="W248" s="151" t="s">
        <v>1013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1338</v>
      </c>
      <c r="BG248" s="16"/>
      <c r="BH248" s="17">
        <v>0</v>
      </c>
      <c r="BI248" s="17"/>
      <c r="BJ248" s="17" t="s">
        <v>1355</v>
      </c>
      <c r="BK248" s="17" t="s">
        <v>1355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1029</v>
      </c>
      <c r="W249" s="151" t="s">
        <v>1025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1338</v>
      </c>
      <c r="BG249" s="16"/>
      <c r="BH249" s="17">
        <v>0</v>
      </c>
      <c r="BI249" s="17"/>
      <c r="BJ249" s="17" t="s">
        <v>1343</v>
      </c>
      <c r="BK249" s="18" t="s">
        <v>1339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1047</v>
      </c>
      <c r="W250" s="151" t="s">
        <v>1025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1338</v>
      </c>
      <c r="BG250" s="16"/>
      <c r="BH250" s="17">
        <v>2</v>
      </c>
      <c r="BI250" s="17"/>
      <c r="BJ250" s="17" t="s">
        <v>1356</v>
      </c>
      <c r="BK250" s="17" t="s">
        <v>1357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1358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1284</v>
      </c>
      <c r="W253" s="151" t="s">
        <v>1295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1118</v>
      </c>
      <c r="BG253" s="16"/>
      <c r="BH253" s="17">
        <v>0</v>
      </c>
      <c r="BI253" s="17"/>
      <c r="BJ253" s="17" t="s">
        <v>1359</v>
      </c>
      <c r="BK253" s="17" t="s">
        <v>1360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1361</v>
      </c>
      <c r="N254" s="127" t="s">
        <v>1362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1029</v>
      </c>
      <c r="W254" s="151" t="s">
        <v>1363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1029</v>
      </c>
      <c r="BG254" s="16"/>
      <c r="BH254" s="17">
        <v>2</v>
      </c>
      <c r="BI254" s="17"/>
      <c r="BJ254" s="17" t="s">
        <v>1364</v>
      </c>
      <c r="BK254" s="17" t="s">
        <v>1364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1225</v>
      </c>
      <c r="I255" s="106" t="s">
        <v>1225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1072</v>
      </c>
      <c r="W255" s="151" t="s">
        <v>1013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1072</v>
      </c>
      <c r="BG255" s="16"/>
      <c r="BH255" s="17">
        <v>2</v>
      </c>
      <c r="BI255" s="17"/>
      <c r="BJ255" s="17" t="s">
        <v>1365</v>
      </c>
      <c r="BK255" s="17" t="s">
        <v>1365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1029</v>
      </c>
      <c r="W256" s="151" t="s">
        <v>1295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1366</v>
      </c>
      <c r="BG256" s="16"/>
      <c r="BH256" s="17">
        <v>0</v>
      </c>
      <c r="BI256" s="17"/>
      <c r="BJ256" s="17" t="s">
        <v>1367</v>
      </c>
      <c r="BK256" s="17" t="s">
        <v>1367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1058</v>
      </c>
      <c r="W259" s="151" t="s">
        <v>1025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1368</v>
      </c>
      <c r="BK259" s="17" t="s">
        <v>1368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1368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1369</v>
      </c>
      <c r="I260" s="106" t="s">
        <v>1369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1058</v>
      </c>
      <c r="W260" s="151" t="s">
        <v>1370</v>
      </c>
      <c r="X260" s="104" t="s">
        <v>386</v>
      </c>
      <c r="Y260" s="129" t="s">
        <v>389</v>
      </c>
      <c r="Z260" s="104"/>
      <c r="AA260" s="105" t="s">
        <v>1123</v>
      </c>
      <c r="AB260" s="103" t="s">
        <v>388</v>
      </c>
      <c r="AC260" s="152" t="s">
        <v>371</v>
      </c>
      <c r="AD260" s="107">
        <v>0.33333333333333331</v>
      </c>
      <c r="AE260" s="105" t="s">
        <v>1124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1371</v>
      </c>
      <c r="BK260" s="18" t="s">
        <v>1372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1284</v>
      </c>
      <c r="W261" s="151" t="s">
        <v>1092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1373</v>
      </c>
      <c r="BK261" s="17" t="s">
        <v>1373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1373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1284</v>
      </c>
      <c r="W262" s="151" t="s">
        <v>1092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1374</v>
      </c>
      <c r="BK262" s="17" t="s">
        <v>1374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1374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1284</v>
      </c>
      <c r="W263" s="151" t="s">
        <v>1375</v>
      </c>
      <c r="X263" s="104" t="s">
        <v>386</v>
      </c>
      <c r="Y263" s="129" t="s">
        <v>389</v>
      </c>
      <c r="Z263" s="104"/>
      <c r="AA263" s="105" t="s">
        <v>1176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1376</v>
      </c>
      <c r="BK263" s="176" t="s">
        <v>1377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1377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1284</v>
      </c>
      <c r="W264" s="151" t="s">
        <v>1088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1378</v>
      </c>
      <c r="BK264" s="176" t="s">
        <v>1379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1379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1117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1284</v>
      </c>
      <c r="W265" s="151" t="s">
        <v>1294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1380</v>
      </c>
      <c r="BK265" s="17" t="s">
        <v>1380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1380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1290</v>
      </c>
      <c r="I266" s="105" t="s">
        <v>1290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1291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1029</v>
      </c>
      <c r="W266" s="151" t="s">
        <v>1013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1381</v>
      </c>
      <c r="BK266" s="176" t="s">
        <v>1382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1284</v>
      </c>
      <c r="W267" s="151" t="s">
        <v>1295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1368</v>
      </c>
      <c r="BK267" s="17" t="s">
        <v>1368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1368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1284</v>
      </c>
      <c r="W268" s="151" t="s">
        <v>1025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1368</v>
      </c>
      <c r="BK268" s="17" t="s">
        <v>1368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1368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1383</v>
      </c>
      <c r="I270" s="106" t="s">
        <v>1015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1384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1017</v>
      </c>
      <c r="W270" s="151" t="s">
        <v>1243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1385</v>
      </c>
      <c r="BK270" s="176" t="s">
        <v>1385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1184</v>
      </c>
      <c r="W271" s="151" t="s">
        <v>1025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1368</v>
      </c>
      <c r="BK271" s="17" t="s">
        <v>1368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1368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1184</v>
      </c>
      <c r="W272" s="151" t="s">
        <v>1025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1368</v>
      </c>
      <c r="BK272" s="17" t="s">
        <v>1368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1368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1193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1184</v>
      </c>
      <c r="W273" s="151" t="s">
        <v>1386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1387</v>
      </c>
      <c r="BK273" s="176" t="s">
        <v>1388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1184</v>
      </c>
      <c r="W274" s="151" t="s">
        <v>1294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1389</v>
      </c>
      <c r="BK274" s="18" t="s">
        <v>1368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1368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1184</v>
      </c>
      <c r="W275" s="151" t="s">
        <v>1294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1389</v>
      </c>
      <c r="BK275" s="18" t="s">
        <v>1368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1368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1302</v>
      </c>
      <c r="I276" s="106" t="s">
        <v>1068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1072</v>
      </c>
      <c r="W276" s="151" t="s">
        <v>1013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1390</v>
      </c>
      <c r="BK276" s="17" t="s">
        <v>1391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1391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1392</v>
      </c>
      <c r="W278" s="151" t="s">
        <v>1025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1393</v>
      </c>
      <c r="BK278" s="17" t="s">
        <v>1393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1393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1392</v>
      </c>
      <c r="W279" s="151" t="s">
        <v>1025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1393</v>
      </c>
      <c r="BK279" s="17" t="s">
        <v>1393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1393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1392</v>
      </c>
      <c r="W280" s="151" t="s">
        <v>1025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1393</v>
      </c>
      <c r="BK280" s="17" t="s">
        <v>1393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1393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1392</v>
      </c>
      <c r="W281" s="151" t="s">
        <v>1025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1393</v>
      </c>
      <c r="BK281" s="17" t="s">
        <v>1393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1393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1012</v>
      </c>
      <c r="W284" s="151" t="s">
        <v>1025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1368</v>
      </c>
      <c r="BK284" s="17" t="s">
        <v>1368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1368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6.9444444444444447E-4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1029</v>
      </c>
      <c r="W285" s="151" t="s">
        <v>1055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1394</v>
      </c>
      <c r="BK285" s="176" t="s">
        <v>1394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69.999999999999986</v>
      </c>
      <c r="BS285" s="19">
        <f t="shared" si="5"/>
        <v>1</v>
      </c>
      <c r="BT285" s="8" t="str">
        <f t="shared" si="6"/>
        <v>OKOK</v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1050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6.9444444444444447E-4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1051</v>
      </c>
      <c r="W286" s="151" t="s">
        <v>1052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1395</v>
      </c>
      <c r="BK286" s="176" t="s">
        <v>1395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60.000000000000021</v>
      </c>
      <c r="BS286" s="19">
        <f t="shared" si="5"/>
        <v>1</v>
      </c>
      <c r="BT286" s="8" t="str">
        <f t="shared" si="6"/>
        <v>OKOK</v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1051</v>
      </c>
      <c r="W287" s="151" t="s">
        <v>1294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1321</v>
      </c>
      <c r="BK287" s="176" t="s">
        <v>1368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1368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1051</v>
      </c>
      <c r="W288" s="151" t="s">
        <v>1025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1368</v>
      </c>
      <c r="BK288" s="17" t="s">
        <v>1368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1368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1396</v>
      </c>
      <c r="N289" s="127" t="s">
        <v>1397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1072</v>
      </c>
      <c r="W289" s="151" t="s">
        <v>1085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1398</v>
      </c>
      <c r="BK289" s="176" t="s">
        <v>1398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1225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1399</v>
      </c>
      <c r="N290" s="127" t="s">
        <v>1400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1029</v>
      </c>
      <c r="W290" s="151" t="s">
        <v>1401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1402</v>
      </c>
      <c r="BK290" s="18" t="s">
        <v>1403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1047</v>
      </c>
      <c r="W291" s="151" t="s">
        <v>1025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1404</v>
      </c>
      <c r="BK291" s="18" t="s">
        <v>1405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1405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1029</v>
      </c>
      <c r="W292" s="151" t="s">
        <v>1295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1321</v>
      </c>
      <c r="BK292" s="18" t="s">
        <v>1368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1368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 hidden="1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1163</v>
      </c>
      <c r="W294" s="151" t="s">
        <v>1025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1406</v>
      </c>
      <c r="BK294" s="17" t="s">
        <v>1407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1407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 hidden="1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1057</v>
      </c>
      <c r="I295" s="106" t="s">
        <v>1057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1058</v>
      </c>
      <c r="W295" s="151" t="s">
        <v>1013</v>
      </c>
      <c r="X295" s="104" t="s">
        <v>386</v>
      </c>
      <c r="Y295" s="129" t="s">
        <v>389</v>
      </c>
      <c r="Z295" s="104"/>
      <c r="AA295" s="105" t="s">
        <v>1408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1409</v>
      </c>
      <c r="BK295" s="17" t="s">
        <v>1409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1409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 hidden="1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1058</v>
      </c>
      <c r="W296" s="151" t="s">
        <v>1187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>
        <v>312</v>
      </c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2</v>
      </c>
      <c r="BI296" s="17"/>
      <c r="BJ296" s="17" t="s">
        <v>1410</v>
      </c>
      <c r="BK296" s="17" t="s">
        <v>1411</v>
      </c>
      <c r="BL296" s="16"/>
      <c r="BM296" s="130" t="s">
        <v>406</v>
      </c>
      <c r="BN296" s="130" t="s">
        <v>435</v>
      </c>
      <c r="BO296" s="130" t="s">
        <v>542</v>
      </c>
      <c r="BP296" s="17" t="s">
        <v>1411</v>
      </c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0.5</v>
      </c>
      <c r="BT296" s="8" t="str">
        <f t="shared" si="6"/>
        <v>SuperExecução</v>
      </c>
    </row>
    <row r="297" spans="1:72" hidden="1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1284</v>
      </c>
      <c r="W297" s="151" t="s">
        <v>1092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1412</v>
      </c>
      <c r="BK297" s="17" t="s">
        <v>1413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1413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 hidden="1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1284</v>
      </c>
      <c r="W298" s="151" t="s">
        <v>1092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1414</v>
      </c>
      <c r="BK298" s="17" t="s">
        <v>1414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1414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28.5" hidden="1" customHeight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1284</v>
      </c>
      <c r="W299" s="151" t="s">
        <v>1415</v>
      </c>
      <c r="X299" s="104" t="s">
        <v>386</v>
      </c>
      <c r="Y299" s="129" t="s">
        <v>389</v>
      </c>
      <c r="Z299" s="104"/>
      <c r="AA299" s="105" t="s">
        <v>1176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1416</v>
      </c>
      <c r="BK299" s="17" t="s">
        <v>1417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1417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 hidden="1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1290</v>
      </c>
      <c r="I300" s="105" t="s">
        <v>1290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1291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1029</v>
      </c>
      <c r="W300" s="151" t="s">
        <v>1013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1418</v>
      </c>
      <c r="BK300" s="17" t="s">
        <v>1419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1419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 hidden="1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1284</v>
      </c>
      <c r="W301" s="151" t="s">
        <v>1295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1420</v>
      </c>
      <c r="BK301" s="17" t="s">
        <v>1421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1421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 hidden="1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1284</v>
      </c>
      <c r="W302" s="151" t="s">
        <v>1025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1407</v>
      </c>
      <c r="BK302" s="17" t="s">
        <v>1407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1407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 hidden="1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1422</v>
      </c>
      <c r="I303" s="106" t="s">
        <v>1423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1017</v>
      </c>
      <c r="W303" s="151" t="s">
        <v>1243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>
        <v>40</v>
      </c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2</v>
      </c>
      <c r="BI303" s="17"/>
      <c r="BJ303" s="17" t="s">
        <v>1424</v>
      </c>
      <c r="BK303" s="17" t="s">
        <v>1424</v>
      </c>
      <c r="BL303" s="16"/>
      <c r="BM303" s="130" t="s">
        <v>410</v>
      </c>
      <c r="BN303" s="130" t="s">
        <v>410</v>
      </c>
      <c r="BO303" s="130" t="s">
        <v>410</v>
      </c>
      <c r="BP303" s="18" t="s">
        <v>558</v>
      </c>
      <c r="BQ303" s="12" t="str">
        <f>IF(AND(BR303&lt;1,BS303&lt;1),"Produção e Intervalo",IF(BR303&lt;1,"Intervalo",IF(BS303&lt;1,"Produção","Aderente")))</f>
        <v>Aderente</v>
      </c>
      <c r="BR303" s="19">
        <f>IF(OR(B303="",F303=""),"*",AY303/P303)</f>
        <v>1.0000000000000004</v>
      </c>
      <c r="BS303" s="19">
        <f>IF(OR(B303="",F303=""),"*",BA303/Q303)</f>
        <v>1</v>
      </c>
      <c r="BT303" s="8" t="str">
        <f t="shared" si="6"/>
        <v>OKOK</v>
      </c>
    </row>
    <row r="304" spans="1:72" hidden="1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1184</v>
      </c>
      <c r="W304" s="151" t="s">
        <v>1299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1425</v>
      </c>
      <c r="BK304" s="17" t="s">
        <v>1426</v>
      </c>
      <c r="BL304" s="16"/>
      <c r="BM304" s="130" t="s">
        <v>405</v>
      </c>
      <c r="BN304" s="130" t="s">
        <v>425</v>
      </c>
      <c r="BO304" s="130" t="s">
        <v>539</v>
      </c>
      <c r="BP304" s="17" t="s">
        <v>1426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 hidden="1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1184</v>
      </c>
      <c r="W305" s="151" t="s">
        <v>1427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1425</v>
      </c>
      <c r="BK305" s="18" t="s">
        <v>1428</v>
      </c>
      <c r="BL305" s="16"/>
      <c r="BM305" s="130" t="s">
        <v>405</v>
      </c>
      <c r="BN305" s="130" t="s">
        <v>425</v>
      </c>
      <c r="BO305" s="130" t="s">
        <v>539</v>
      </c>
      <c r="BP305" s="18" t="s">
        <v>1428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 hidden="1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1184</v>
      </c>
      <c r="W306" s="151" t="s">
        <v>1427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1425</v>
      </c>
      <c r="BK306" s="18" t="s">
        <v>1428</v>
      </c>
      <c r="BL306" s="16"/>
      <c r="BM306" s="130" t="s">
        <v>405</v>
      </c>
      <c r="BN306" s="130" t="s">
        <v>425</v>
      </c>
      <c r="BO306" s="130" t="s">
        <v>539</v>
      </c>
      <c r="BP306" s="18" t="s">
        <v>1428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 hidden="1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1429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1184</v>
      </c>
      <c r="W307" s="151" t="s">
        <v>1054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1425</v>
      </c>
      <c r="BK307" s="18" t="s">
        <v>1430</v>
      </c>
      <c r="BL307" s="16"/>
      <c r="BM307" s="130" t="s">
        <v>405</v>
      </c>
      <c r="BN307" s="130" t="s">
        <v>425</v>
      </c>
      <c r="BO307" s="130" t="s">
        <v>539</v>
      </c>
      <c r="BP307" s="18" t="s">
        <v>1430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 hidden="1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1184</v>
      </c>
      <c r="W308" s="151" t="s">
        <v>1054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1425</v>
      </c>
      <c r="BK308" s="18" t="s">
        <v>1430</v>
      </c>
      <c r="BL308" s="16"/>
      <c r="BM308" s="130" t="s">
        <v>405</v>
      </c>
      <c r="BN308" s="130" t="s">
        <v>425</v>
      </c>
      <c r="BO308" s="130" t="s">
        <v>539</v>
      </c>
      <c r="BP308" s="18" t="s">
        <v>1430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 hidden="1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1302</v>
      </c>
      <c r="I309" s="106" t="s">
        <v>1068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1072</v>
      </c>
      <c r="W309" s="151" t="s">
        <v>1013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1431</v>
      </c>
      <c r="BK309" s="18" t="s">
        <v>1432</v>
      </c>
      <c r="BL309" s="16"/>
      <c r="BM309" s="130" t="s">
        <v>405</v>
      </c>
      <c r="BN309" s="130" t="s">
        <v>425</v>
      </c>
      <c r="BO309" s="130" t="s">
        <v>539</v>
      </c>
      <c r="BP309" s="18" t="s">
        <v>1432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 hidden="1">
      <c r="A310" s="47" t="str">
        <f>D310&amp;B310</f>
        <v>MODERNIZAÇÃO TURMA 246091</v>
      </c>
      <c r="B310" s="102">
        <v>46091</v>
      </c>
      <c r="C310" s="135">
        <f>IF(BS_CONTROLE[[#This Row],[DATA]]="","",WEEKNUM(BS_CONTROLE[[#This Row],[DATA]]))</f>
        <v>11</v>
      </c>
      <c r="D310" s="104" t="s">
        <v>596</v>
      </c>
      <c r="E310" s="159"/>
      <c r="F310" s="126" t="s">
        <v>689</v>
      </c>
      <c r="G310" s="142" t="str">
        <f>IF(D310="","*",VLOOKUP(F310,BS_ATIVIDADE[],3,FALSE))</f>
        <v>MODERNIZAÇÃO</v>
      </c>
      <c r="H310" s="106" t="s">
        <v>558</v>
      </c>
      <c r="I310" s="106" t="s">
        <v>558</v>
      </c>
      <c r="J310" s="105">
        <v>55</v>
      </c>
      <c r="K310" s="105">
        <v>151.30000000000001</v>
      </c>
      <c r="L310" s="105" t="s">
        <v>558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310" s="106">
        <v>0.625</v>
      </c>
      <c r="P310" s="106">
        <v>2.0833333333333332E-2</v>
      </c>
      <c r="Q310" s="105">
        <v>1</v>
      </c>
      <c r="R310" s="10" t="str">
        <f>IFERROR(_xlfn.XLOOKUP(F310, BS_ATIVIDADE[ATIVIDADE],BS_ATIVIDADE[UNIDADE] ), "*")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0" s="105" t="s">
        <v>1074</v>
      </c>
      <c r="W310" s="151" t="s">
        <v>1433</v>
      </c>
      <c r="X310" s="104" t="s">
        <v>390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MODERNIZAÇÃO - SOCADORA</v>
      </c>
      <c r="AJ310" s="9" t="str">
        <f>IF(BS_CONTROLE[[#This Row],[Atividade]]=0, "-", BS_CONTROLE[[#This Row],[Atividade]])</f>
        <v>MODERNIZAÇÃO - SOCADORA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ZEJ-ZEV</v>
      </c>
      <c r="AN310" s="105" t="str">
        <f>IF(BS_CONTROLE[[#This Row],[SB]]=0, "-", BS_CONTROLE[[#This Row],[SB]])</f>
        <v>ZRB2</v>
      </c>
      <c r="AO310" s="105">
        <f>IF(BS_CONTROLE[[#This Row],[SUB]]=0, "-", BS_CONTROLE[[#This Row],[SUB]])</f>
        <v>55</v>
      </c>
      <c r="AP310" s="105">
        <f>BS_CONTROLE[[#This Row],[KM - Inicio]]</f>
        <v>151.30000000000001</v>
      </c>
      <c r="AQ310" s="105">
        <f>BS_CONTROLE[[#This Row],[KM - Inicio]]</f>
        <v>151.30000000000001</v>
      </c>
      <c r="AR310" s="108">
        <v>0.61875000000000002</v>
      </c>
      <c r="AS310" s="108">
        <v>0.64166666666666672</v>
      </c>
      <c r="AT310" s="108">
        <v>0.6694444444444444</v>
      </c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2.7777777777777679E-2</v>
      </c>
      <c r="AZ310" s="153"/>
      <c r="BA310" s="109">
        <v>1</v>
      </c>
      <c r="BB310" s="10" t="str">
        <f>IFERROR(_xlfn.XLOOKUP(AI310, BS_ATIVIDADE[ATIVIDADE],BS_ATIVIDADE[UNIDADE] ), "*")</f>
        <v>M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0" s="105" t="s">
        <v>1118</v>
      </c>
      <c r="BG310" s="16"/>
      <c r="BH310" s="17">
        <v>2</v>
      </c>
      <c r="BI310" s="17"/>
      <c r="BJ310" s="17"/>
      <c r="BK310" s="18" t="s">
        <v>1434</v>
      </c>
      <c r="BL310" s="16"/>
      <c r="BM310" s="130" t="s">
        <v>410</v>
      </c>
      <c r="BN310" s="130" t="s">
        <v>410</v>
      </c>
      <c r="BO310" s="130" t="s">
        <v>410</v>
      </c>
      <c r="BP310" s="18" t="s">
        <v>558</v>
      </c>
      <c r="BQ310" s="12" t="str">
        <f>IF(AND(BR310&lt;1,BS310&lt;1),"Produção e Intervalo",IF(BR310&lt;1,"Intervalo",IF(BS310&lt;1,"Produção","Aderente")))</f>
        <v>Aderente</v>
      </c>
      <c r="BR310" s="19">
        <f>IF(OR(B310="",F310=""),"*",AY310/P310)</f>
        <v>1.3333333333333286</v>
      </c>
      <c r="BS310" s="19">
        <f>IF(OR(B310="",F310=""),"*",BA310/Q310)</f>
        <v>1</v>
      </c>
      <c r="BT310" s="8" t="str">
        <f t="shared" si="6"/>
        <v>OKOK</v>
      </c>
    </row>
    <row r="311" spans="1:72" ht="26.25" hidden="1" customHeight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1104</v>
      </c>
      <c r="N311" s="127" t="s">
        <v>1105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1435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1436</v>
      </c>
      <c r="BK311" s="17" t="s">
        <v>1436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1437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 hidden="1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1096</v>
      </c>
      <c r="I312" s="106" t="s">
        <v>1096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1438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1439</v>
      </c>
      <c r="BK312" s="17" t="s">
        <v>1439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1439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 hidden="1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1096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1440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1441</v>
      </c>
      <c r="BK313" s="17" t="s">
        <v>1441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1439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 hidden="1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1442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1443</v>
      </c>
      <c r="BK314" s="17" t="s">
        <v>1443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1443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 hidden="1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1392</v>
      </c>
      <c r="W315" s="151" t="s">
        <v>1444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1445</v>
      </c>
      <c r="BK315" s="17" t="s">
        <v>1445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1445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 hidden="1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1392</v>
      </c>
      <c r="W316" s="151" t="s">
        <v>1444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1446</v>
      </c>
      <c r="BK316" s="17" t="s">
        <v>1446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1446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26.25" hidden="1" customHeight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1012</v>
      </c>
      <c r="W318" s="151" t="s">
        <v>1447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>
        <v>1</v>
      </c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2</v>
      </c>
      <c r="BI318" s="17"/>
      <c r="BJ318" s="17" t="s">
        <v>1448</v>
      </c>
      <c r="BK318" s="17" t="s">
        <v>1449</v>
      </c>
      <c r="BL318" s="16"/>
      <c r="BM318" s="130" t="s">
        <v>410</v>
      </c>
      <c r="BN318" s="130" t="s">
        <v>410</v>
      </c>
      <c r="BO318" s="130" t="s">
        <v>410</v>
      </c>
      <c r="BP318" s="18" t="s">
        <v>558</v>
      </c>
      <c r="BQ318" s="12" t="str">
        <f>IF(AND(BR318&lt;1,BS318&lt;1),"Produção e Intervalo",IF(BR318&lt;1,"Intervalo",IF(BS318&lt;1,"Produção","Aderente")))</f>
        <v>Aderente</v>
      </c>
      <c r="BR318" s="19">
        <f>IF(OR(B318="",F318=""),"*",AY318/P318)</f>
        <v>1.0000000000000002</v>
      </c>
      <c r="BS318" s="19">
        <f>IF(OR(B318="",F318=""),"*",BA318/Q318)</f>
        <v>1</v>
      </c>
      <c r="BT318" s="8" t="str">
        <f t="shared" si="6"/>
        <v>OKOK</v>
      </c>
    </row>
    <row r="319" spans="1:72" hidden="1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1012</v>
      </c>
      <c r="W319" s="151" t="s">
        <v>1313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>
        <v>700</v>
      </c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2</v>
      </c>
      <c r="BI319" s="17"/>
      <c r="BJ319" s="17" t="s">
        <v>1450</v>
      </c>
      <c r="BK319" s="17" t="s">
        <v>1451</v>
      </c>
      <c r="BL319" s="16"/>
      <c r="BM319" s="130" t="s">
        <v>410</v>
      </c>
      <c r="BN319" s="130" t="s">
        <v>410</v>
      </c>
      <c r="BO319" s="130" t="s">
        <v>410</v>
      </c>
      <c r="BP319" s="18"/>
      <c r="BQ319" s="12" t="str">
        <f>IF(AND(BR319&lt;1,BS319&lt;1),"Produção e Intervalo",IF(BR319&lt;1,"Intervalo",IF(BS319&lt;1,"Produção","Aderente")))</f>
        <v>Aderente</v>
      </c>
      <c r="BR319" s="19">
        <f>IF(OR(B319="",F319=""),"*",AY319/P319)</f>
        <v>1</v>
      </c>
      <c r="BS319" s="19">
        <f>IF(OR(B319="",F319=""),"*",BA319/Q319)</f>
        <v>1.75</v>
      </c>
      <c r="BT319" s="8" t="str">
        <f t="shared" si="6"/>
        <v>OKOK</v>
      </c>
    </row>
    <row r="320" spans="1:72" hidden="1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1860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1012</v>
      </c>
      <c r="W320" s="151" t="s">
        <v>1317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>
        <v>1860</v>
      </c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2</v>
      </c>
      <c r="BI320" s="17"/>
      <c r="BJ320" s="17" t="s">
        <v>1452</v>
      </c>
      <c r="BK320" s="17" t="s">
        <v>1453</v>
      </c>
      <c r="BL320" s="16"/>
      <c r="BM320" s="130" t="s">
        <v>410</v>
      </c>
      <c r="BN320" s="130" t="s">
        <v>410</v>
      </c>
      <c r="BO320" s="130" t="s">
        <v>410</v>
      </c>
      <c r="BP320" s="18" t="s">
        <v>558</v>
      </c>
      <c r="BQ320" s="12" t="str">
        <f>IF(AND(BR320&lt;1,BS320&lt;1),"Produção e Intervalo",IF(BR320&lt;1,"Intervalo",IF(BS320&lt;1,"Produção","Aderente")))</f>
        <v>Aderente</v>
      </c>
      <c r="BR320" s="19">
        <f>IF(OR(B320="",F320=""),"*",AY320/P320)</f>
        <v>1</v>
      </c>
      <c r="BS320" s="19">
        <f>IF(OR(B320="",F320=""),"*",BA320/Q320)</f>
        <v>1</v>
      </c>
      <c r="BT320" s="8" t="str">
        <f t="shared" si="6"/>
        <v>OKOK</v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 hidden="1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1029</v>
      </c>
      <c r="W322" s="151" t="s">
        <v>1112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1454</v>
      </c>
      <c r="BK322" s="176" t="s">
        <v>1454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1454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24.75" hidden="1" customHeight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1012</v>
      </c>
      <c r="W323" s="151" t="s">
        <v>1455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1456</v>
      </c>
      <c r="BK323" s="17" t="s">
        <v>1457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 hidden="1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1458</v>
      </c>
      <c r="I324" s="106" t="s">
        <v>1050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1012</v>
      </c>
      <c r="W324" s="151" t="s">
        <v>1459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>
        <v>1</v>
      </c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2</v>
      </c>
      <c r="BI324" s="17"/>
      <c r="BJ324" s="17" t="s">
        <v>1460</v>
      </c>
      <c r="BK324" s="17" t="s">
        <v>1461</v>
      </c>
      <c r="BL324" s="16"/>
      <c r="BM324" s="130" t="s">
        <v>410</v>
      </c>
      <c r="BN324" s="130" t="s">
        <v>410</v>
      </c>
      <c r="BO324" s="130" t="s">
        <v>410</v>
      </c>
      <c r="BP324" s="18"/>
      <c r="BQ324" s="12" t="e">
        <f>IF(AND(BR324&lt;1,BS324&lt;1),"Produção e Intervalo",IF(BR324&lt;1,"Intervalo",IF(BS324&lt;1,"Produção","Aderente")))</f>
        <v>#DIV/0!</v>
      </c>
      <c r="BR324" s="19" t="e">
        <f t="shared" ref="BR324:BR325" si="7">IF(OR(B324="",F324=""),"*",AY324/P324)</f>
        <v>#DIV/0!</v>
      </c>
      <c r="BS324" s="19">
        <f>IF(OR(B324="",F324=""),"*",BA324/Q324)</f>
        <v>1</v>
      </c>
      <c r="BT324" s="8" t="str">
        <f t="shared" si="6"/>
        <v>OKOK</v>
      </c>
    </row>
    <row r="325" spans="1:72" hidden="1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1458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1029</v>
      </c>
      <c r="W325" s="151" t="s">
        <v>1401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>
        <v>1</v>
      </c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2</v>
      </c>
      <c r="BI325" s="17"/>
      <c r="BJ325" s="17" t="s">
        <v>1403</v>
      </c>
      <c r="BK325" s="17" t="s">
        <v>1462</v>
      </c>
      <c r="BL325" s="16"/>
      <c r="BM325" s="130" t="s">
        <v>410</v>
      </c>
      <c r="BN325" s="130" t="s">
        <v>410</v>
      </c>
      <c r="BO325" s="130" t="s">
        <v>410</v>
      </c>
      <c r="BP325" s="18" t="s">
        <v>558</v>
      </c>
      <c r="BQ325" s="12" t="str">
        <f>IF(AND(BR325&lt;1,BS325&lt;1),"Produção e Intervalo",IF(BR325&lt;1,"Intervalo",IF(BS325&lt;1,"Produção","Aderente")))</f>
        <v>Aderente</v>
      </c>
      <c r="BR325" s="19">
        <f t="shared" si="7"/>
        <v>1.0000000000000004</v>
      </c>
      <c r="BS325" s="19">
        <f>IF(OR(B325="",F325=""),"*",BA325/Q325)</f>
        <v>1</v>
      </c>
      <c r="BT325" s="8" t="str">
        <f t="shared" si="6"/>
        <v>OKOK</v>
      </c>
    </row>
    <row r="326" spans="1:72" hidden="1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1029</v>
      </c>
      <c r="W326" s="151" t="s">
        <v>1025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1407</v>
      </c>
      <c r="BK326" s="17" t="s">
        <v>1407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1407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 hidden="1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1029</v>
      </c>
      <c r="W327" s="151" t="s">
        <v>1295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1407</v>
      </c>
      <c r="BK327" s="17" t="s">
        <v>1407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1407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 hidden="1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1284</v>
      </c>
      <c r="W328" s="151" t="s">
        <v>1088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1463</v>
      </c>
      <c r="BK328" s="17" t="s">
        <v>1464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8">IF(BN328="","",SUBSTITUTE(BM328," ","")&amp;SUBSTITUTE(BN328," ",""))</f>
        <v>OKOK</v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8"/>
        <v/>
      </c>
    </row>
    <row r="330" spans="1:72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1058</v>
      </c>
      <c r="W330" s="151" t="s">
        <v>1025</v>
      </c>
      <c r="X330" s="104" t="s">
        <v>386</v>
      </c>
      <c r="Y330" s="129" t="s">
        <v>389</v>
      </c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>
        <v>0</v>
      </c>
      <c r="AS330" s="108">
        <v>0</v>
      </c>
      <c r="AT330" s="108">
        <v>0</v>
      </c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>
        <v>0</v>
      </c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>
        <v>0</v>
      </c>
      <c r="BI330" s="17"/>
      <c r="BJ330" s="17" t="s">
        <v>1465</v>
      </c>
      <c r="BK330" s="17" t="s">
        <v>1465</v>
      </c>
      <c r="BL330" s="16"/>
      <c r="BM330" s="130" t="s">
        <v>412</v>
      </c>
      <c r="BN330" s="130" t="s">
        <v>436</v>
      </c>
      <c r="BO330" s="130" t="s">
        <v>436</v>
      </c>
      <c r="BP330" s="17" t="s">
        <v>1465</v>
      </c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8"/>
        <v>CondiçõesClimáticaChuva</v>
      </c>
    </row>
    <row r="331" spans="1:72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1466</v>
      </c>
      <c r="N331" s="127" t="s">
        <v>1466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1058</v>
      </c>
      <c r="W331" s="151" t="s">
        <v>1085</v>
      </c>
      <c r="X331" s="104" t="s">
        <v>386</v>
      </c>
      <c r="Y331" s="129" t="s">
        <v>389</v>
      </c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1467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>
        <v>0.46736111111111112</v>
      </c>
      <c r="AS331" s="108">
        <v>0.47222222222222221</v>
      </c>
      <c r="AT331" s="108">
        <v>0.51388888888888884</v>
      </c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4.166666666666663E-2</v>
      </c>
      <c r="AZ331" s="153"/>
      <c r="BA331" s="109">
        <v>1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>
        <v>2</v>
      </c>
      <c r="BI331" s="17"/>
      <c r="BJ331" s="17" t="s">
        <v>1468</v>
      </c>
      <c r="BK331" s="176" t="s">
        <v>1469</v>
      </c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Intervalo</v>
      </c>
      <c r="BR331" s="19">
        <f>IF(OR(B331="",F331=""),"*",AY331/P331)</f>
        <v>0.99999999999999911</v>
      </c>
      <c r="BS331" s="19">
        <f>IF(OR(B331="",F331=""),"*",BA331/Q331)</f>
        <v>1</v>
      </c>
      <c r="BT331" s="8" t="str">
        <f t="shared" si="8"/>
        <v/>
      </c>
    </row>
    <row r="332" spans="1:72">
      <c r="A332" s="47" t="str">
        <f>D332&amp;B332</f>
        <v>V9246092</v>
      </c>
      <c r="B332" s="102">
        <v>46092</v>
      </c>
      <c r="C332" s="135">
        <f>IF(BS_CONTROLE[[#This Row],[DATA]]="","",WEEKNUM(BS_CONTROLE[[#This Row],[DATA]]))</f>
        <v>11</v>
      </c>
      <c r="D332" s="104" t="s">
        <v>772</v>
      </c>
      <c r="E332" s="159">
        <v>174</v>
      </c>
      <c r="F332" s="126" t="s">
        <v>663</v>
      </c>
      <c r="G332" s="142" t="str">
        <f>IF(D332="","*",VLOOKUP(F332,BS_ATIVIDADE[],3,FALSE))</f>
        <v>MECANIZAÇÃO - SOCADORA</v>
      </c>
      <c r="H332" s="106" t="s">
        <v>1057</v>
      </c>
      <c r="I332" s="106" t="s">
        <v>1057</v>
      </c>
      <c r="J332" s="105">
        <v>70</v>
      </c>
      <c r="K332" s="105">
        <v>86.5</v>
      </c>
      <c r="L332" s="105">
        <v>86.9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32" s="106">
        <v>0.375</v>
      </c>
      <c r="P332" s="106">
        <v>8.3333333333333329E-2</v>
      </c>
      <c r="Q332" s="105">
        <v>200</v>
      </c>
      <c r="R332" s="10" t="str">
        <f>IFERROR(_xlfn.XLOOKUP(F332, BS_ATIVIDADE[ATIVIDADE],BS_ATIVIDADE[UNIDADE] ), "*")</f>
        <v>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1058</v>
      </c>
      <c r="W332" s="151" t="s">
        <v>1013</v>
      </c>
      <c r="X332" s="104" t="s">
        <v>386</v>
      </c>
      <c r="Y332" s="129" t="s">
        <v>389</v>
      </c>
      <c r="Z332" s="104"/>
      <c r="AA332" s="105" t="s">
        <v>1408</v>
      </c>
      <c r="AB332" s="103" t="s">
        <v>377</v>
      </c>
      <c r="AC332" s="152" t="s">
        <v>371</v>
      </c>
      <c r="AD332" s="107">
        <v>0.35416666666666669</v>
      </c>
      <c r="AE332" s="105" t="s">
        <v>558</v>
      </c>
      <c r="AF332" s="105" t="s">
        <v>558</v>
      </c>
      <c r="AG332" s="105"/>
      <c r="AH332" s="15"/>
      <c r="AI332" s="126" t="str">
        <f>IF(BS_CONTROLE[[#This Row],[Atividade]]=0, "-", BS_CONTROLE[[#This Row],[Atividade]])</f>
        <v>MECANIZAÇÃO - SOCADORA</v>
      </c>
      <c r="AJ332" s="9" t="str">
        <f>IF(BS_CONTROLE[[#This Row],[Atividade]]=0, "-", BS_CONTROLE[[#This Row],[Atividade]])</f>
        <v>MECANIZAÇÃO - SOCADORA</v>
      </c>
      <c r="AK332" s="31" t="str">
        <f>BS_CONTROLE[[#This Row],[Local - Partida]]</f>
        <v>ZAC-2</v>
      </c>
      <c r="AL332" s="31" t="str">
        <f>BS_CONTROLE[[#This Row],[Local - Encerramento]]</f>
        <v>ZAC-2</v>
      </c>
      <c r="AM332" s="105" t="str">
        <f>IF(BS_CONTROLE[[#This Row],[Entre - Estações]]=0, "-", BS_CONTROLE[[#This Row],[Entre - Estações]])</f>
        <v>ZAC-ZSW</v>
      </c>
      <c r="AN332" s="105" t="str">
        <f>IF(BS_CONTROLE[[#This Row],[SB]]=0, "-", BS_CONTROLE[[#This Row],[SB]])</f>
        <v>ZACZSW</v>
      </c>
      <c r="AO332" s="105">
        <f>IF(BS_CONTROLE[[#This Row],[SUB]]=0, "-", BS_CONTROLE[[#This Row],[SUB]])</f>
        <v>70</v>
      </c>
      <c r="AP332" s="105">
        <f>BS_CONTROLE[[#This Row],[KM - Inicio]]</f>
        <v>86.5</v>
      </c>
      <c r="AQ332" s="105">
        <f>BS_CONTROLE[[#This Row],[KM - Inicio]]</f>
        <v>86.5</v>
      </c>
      <c r="AR332" s="108">
        <v>0.42638888888888887</v>
      </c>
      <c r="AS332" s="108">
        <v>0</v>
      </c>
      <c r="AT332" s="108">
        <v>0</v>
      </c>
      <c r="AU332" s="136"/>
      <c r="AV332" s="136"/>
      <c r="AW332" s="14"/>
      <c r="AX332" s="14"/>
      <c r="AY332" s="164">
        <f>IF(D332="","*",IFERROR(IF(ISODD(COUNT(AS332:AX332)),"ERRO",SUM((AT332-AS332),(AV332-AU332),(AX332-AW332))),"ERRO"))</f>
        <v>0</v>
      </c>
      <c r="AZ332" s="153"/>
      <c r="BA332" s="109">
        <v>0</v>
      </c>
      <c r="BB332" s="10" t="str">
        <f>IFERROR(_xlfn.XLOOKUP(AI332, BS_ATIVIDADE[ATIVIDADE],BS_ATIVIDADE[UNIDADE] ), "*")</f>
        <v>M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/>
      <c r="BG332" s="16"/>
      <c r="BH332" s="17">
        <v>0</v>
      </c>
      <c r="BI332" s="17"/>
      <c r="BJ332" s="17" t="s">
        <v>1470</v>
      </c>
      <c r="BK332" s="18" t="s">
        <v>1471</v>
      </c>
      <c r="BL332" s="16"/>
      <c r="BM332" s="130" t="s">
        <v>397</v>
      </c>
      <c r="BN332" s="130" t="s">
        <v>419</v>
      </c>
      <c r="BO332" s="130" t="s">
        <v>483</v>
      </c>
      <c r="BP332" s="18" t="s">
        <v>1471</v>
      </c>
      <c r="BQ332" s="12" t="str">
        <f>IF(AND(BR332&lt;1,BS332&lt;1),"Produção e Intervalo",IF(BR332&lt;1,"Intervalo",IF(BS332&lt;1,"Produção","Aderente")))</f>
        <v>Produção e Intervalo</v>
      </c>
      <c r="BR332" s="19">
        <f>IF(OR(B332="",F332=""),"*",AY332/P332)</f>
        <v>0</v>
      </c>
      <c r="BS332" s="19">
        <f>IF(OR(B332="",F332=""),"*",BA332/Q332)</f>
        <v>0</v>
      </c>
      <c r="BT332" s="8" t="str">
        <f t="shared" si="8"/>
        <v>TISistema</v>
      </c>
    </row>
    <row r="333" spans="1:72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1284</v>
      </c>
      <c r="W333" s="151" t="s">
        <v>1054</v>
      </c>
      <c r="X333" s="104" t="s">
        <v>386</v>
      </c>
      <c r="Y333" s="129" t="s">
        <v>389</v>
      </c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>
        <v>0.43333333333333335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>
        <v>0</v>
      </c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>
        <v>0</v>
      </c>
      <c r="BI333" s="17"/>
      <c r="BJ333" s="17" t="s">
        <v>1472</v>
      </c>
      <c r="BK333" s="17" t="s">
        <v>1472</v>
      </c>
      <c r="BL333" s="16"/>
      <c r="BM333" s="130" t="s">
        <v>405</v>
      </c>
      <c r="BN333" s="130" t="s">
        <v>434</v>
      </c>
      <c r="BO333" s="130" t="s">
        <v>495</v>
      </c>
      <c r="BP333" s="17" t="s">
        <v>1472</v>
      </c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8"/>
        <v>CCOCirculaçãoIntervaloOportunidade</v>
      </c>
    </row>
    <row r="334" spans="1:72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1284</v>
      </c>
      <c r="W334" s="151" t="s">
        <v>1092</v>
      </c>
      <c r="X334" s="104" t="s">
        <v>386</v>
      </c>
      <c r="Y334" s="129" t="s">
        <v>389</v>
      </c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>
        <v>0.40902777777777777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>
        <v>0</v>
      </c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>
        <v>0</v>
      </c>
      <c r="BI334" s="17"/>
      <c r="BJ334" s="17" t="s">
        <v>1473</v>
      </c>
      <c r="BK334" s="17" t="s">
        <v>1473</v>
      </c>
      <c r="BL334" s="16"/>
      <c r="BM334" s="130" t="s">
        <v>412</v>
      </c>
      <c r="BN334" s="130" t="s">
        <v>436</v>
      </c>
      <c r="BO334" s="130" t="s">
        <v>436</v>
      </c>
      <c r="BP334" s="17" t="s">
        <v>1473</v>
      </c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8"/>
        <v>CondiçõesClimáticaChuva</v>
      </c>
    </row>
    <row r="335" spans="1:72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1284</v>
      </c>
      <c r="W335" s="151" t="s">
        <v>1092</v>
      </c>
      <c r="X335" s="104" t="s">
        <v>386</v>
      </c>
      <c r="Y335" s="129" t="s">
        <v>389</v>
      </c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>
        <v>0.40902777777777777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>
        <v>0</v>
      </c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>
        <v>0</v>
      </c>
      <c r="BI335" s="17"/>
      <c r="BJ335" s="17" t="s">
        <v>1474</v>
      </c>
      <c r="BK335" s="17" t="s">
        <v>1474</v>
      </c>
      <c r="BL335" s="16"/>
      <c r="BM335" s="130" t="s">
        <v>412</v>
      </c>
      <c r="BN335" s="130" t="s">
        <v>436</v>
      </c>
      <c r="BO335" s="130" t="s">
        <v>436</v>
      </c>
      <c r="BP335" s="17" t="s">
        <v>1474</v>
      </c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8"/>
        <v>CondiçõesClimáticaChuva</v>
      </c>
    </row>
    <row r="336" spans="1:72" ht="128.25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1284</v>
      </c>
      <c r="W336" s="151" t="s">
        <v>1415</v>
      </c>
      <c r="X336" s="104" t="s">
        <v>386</v>
      </c>
      <c r="Y336" s="129" t="s">
        <v>389</v>
      </c>
      <c r="Z336" s="104"/>
      <c r="AA336" s="105" t="s">
        <v>1176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>
        <v>0.43958333333333333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>
        <v>0</v>
      </c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>
        <v>0</v>
      </c>
      <c r="BI336" s="17"/>
      <c r="BJ336" s="17" t="s">
        <v>1475</v>
      </c>
      <c r="BK336" s="17" t="s">
        <v>1475</v>
      </c>
      <c r="BL336" s="16"/>
      <c r="BM336" s="130" t="s">
        <v>405</v>
      </c>
      <c r="BN336" s="130" t="s">
        <v>434</v>
      </c>
      <c r="BO336" s="130" t="s">
        <v>495</v>
      </c>
      <c r="BP336" s="17" t="s">
        <v>1475</v>
      </c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8"/>
        <v>CCOCirculaçãoIntervaloOportunidade</v>
      </c>
    </row>
    <row r="337" spans="1:72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1284</v>
      </c>
      <c r="W337" s="151" t="s">
        <v>1295</v>
      </c>
      <c r="X337" s="104" t="s">
        <v>386</v>
      </c>
      <c r="Y337" s="129" t="s">
        <v>389</v>
      </c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>
        <v>0</v>
      </c>
      <c r="AS337" s="108">
        <v>0</v>
      </c>
      <c r="AT337" s="108">
        <v>0</v>
      </c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>
        <v>0</v>
      </c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>
        <v>0</v>
      </c>
      <c r="BI337" s="17"/>
      <c r="BJ337" s="17" t="s">
        <v>1465</v>
      </c>
      <c r="BK337" s="17" t="s">
        <v>1465</v>
      </c>
      <c r="BL337" s="16"/>
      <c r="BM337" s="130" t="s">
        <v>412</v>
      </c>
      <c r="BN337" s="130" t="s">
        <v>436</v>
      </c>
      <c r="BO337" s="130" t="s">
        <v>436</v>
      </c>
      <c r="BP337" s="17" t="s">
        <v>1465</v>
      </c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8"/>
        <v>CondiçõesClimáticaChuva</v>
      </c>
    </row>
    <row r="338" spans="1:72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1284</v>
      </c>
      <c r="W338" s="151" t="s">
        <v>1025</v>
      </c>
      <c r="X338" s="104" t="s">
        <v>386</v>
      </c>
      <c r="Y338" s="129" t="s">
        <v>389</v>
      </c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>
        <v>0</v>
      </c>
      <c r="AS338" s="108">
        <v>0</v>
      </c>
      <c r="AT338" s="108">
        <v>0</v>
      </c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>
        <v>0</v>
      </c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>
        <v>0</v>
      </c>
      <c r="BI338" s="17"/>
      <c r="BJ338" s="17" t="s">
        <v>1465</v>
      </c>
      <c r="BK338" s="17" t="s">
        <v>1465</v>
      </c>
      <c r="BL338" s="16"/>
      <c r="BM338" s="130" t="s">
        <v>412</v>
      </c>
      <c r="BN338" s="130" t="s">
        <v>436</v>
      </c>
      <c r="BO338" s="130" t="s">
        <v>436</v>
      </c>
      <c r="BP338" s="17" t="s">
        <v>1465</v>
      </c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8"/>
        <v>CondiçõesClimáticaChuva</v>
      </c>
    </row>
    <row r="339" spans="1:72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1476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1477</v>
      </c>
      <c r="N339" s="127" t="s">
        <v>1478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1017</v>
      </c>
      <c r="W339" s="151" t="s">
        <v>1243</v>
      </c>
      <c r="X339" s="104" t="s">
        <v>386</v>
      </c>
      <c r="Y339" s="129" t="s">
        <v>389</v>
      </c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>
        <v>0.31666666666666665</v>
      </c>
      <c r="AS339" s="108">
        <v>0.33750000000000002</v>
      </c>
      <c r="AT339" s="108">
        <v>0.37916666666666665</v>
      </c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4.166666666666663E-2</v>
      </c>
      <c r="AZ339" s="153"/>
      <c r="BA339" s="109">
        <v>105</v>
      </c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>
        <v>2</v>
      </c>
      <c r="BI339" s="17"/>
      <c r="BJ339" s="17" t="s">
        <v>1479</v>
      </c>
      <c r="BK339" s="17" t="s">
        <v>1172</v>
      </c>
      <c r="BL339" s="16"/>
      <c r="BM339" s="130" t="s">
        <v>410</v>
      </c>
      <c r="BN339" s="130" t="s">
        <v>410</v>
      </c>
      <c r="BO339" s="130" t="s">
        <v>410</v>
      </c>
      <c r="BP339" s="18" t="s">
        <v>558</v>
      </c>
      <c r="BQ339" s="12" t="str">
        <f>IF(AND(BR339&lt;1,BS339&lt;1),"Produção e Intervalo",IF(BR339&lt;1,"Intervalo",IF(BS339&lt;1,"Produção","Aderente")))</f>
        <v>Intervalo</v>
      </c>
      <c r="BR339" s="19">
        <f>IF(OR(B339="",F339=""),"*",AY339/P339)</f>
        <v>0.99999999999999911</v>
      </c>
      <c r="BS339" s="19">
        <f>IF(OR(B339="",F339=""),"*",BA339/Q339)</f>
        <v>1</v>
      </c>
      <c r="BT339" s="8" t="str">
        <f t="shared" si="8"/>
        <v>OKOK</v>
      </c>
    </row>
    <row r="340" spans="1:72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1480</v>
      </c>
      <c r="I340" s="106" t="s">
        <v>1480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1481</v>
      </c>
      <c r="W340" s="151" t="s">
        <v>1021</v>
      </c>
      <c r="X340" s="104" t="s">
        <v>386</v>
      </c>
      <c r="Y340" s="129" t="s">
        <v>389</v>
      </c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>
        <v>0</v>
      </c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>
        <v>0</v>
      </c>
      <c r="BI340" s="17"/>
      <c r="BJ340" s="17" t="s">
        <v>1482</v>
      </c>
      <c r="BK340" s="17" t="s">
        <v>1482</v>
      </c>
      <c r="BL340" s="16"/>
      <c r="BM340" s="130" t="s">
        <v>412</v>
      </c>
      <c r="BN340" s="130" t="s">
        <v>436</v>
      </c>
      <c r="BO340" s="130" t="s">
        <v>436</v>
      </c>
      <c r="BP340" s="17" t="s">
        <v>1482</v>
      </c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8"/>
        <v>CondiçõesClimáticaChuva</v>
      </c>
    </row>
    <row r="341" spans="1:72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1184</v>
      </c>
      <c r="W341" s="151" t="s">
        <v>1025</v>
      </c>
      <c r="X341" s="104" t="s">
        <v>386</v>
      </c>
      <c r="Y341" s="129" t="s">
        <v>389</v>
      </c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>
        <v>0.375</v>
      </c>
      <c r="AS341" s="108">
        <v>0.3888888888888889</v>
      </c>
      <c r="AT341" s="108">
        <v>0.72222222222222221</v>
      </c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0.33333333333333331</v>
      </c>
      <c r="AZ341" s="153"/>
      <c r="BA341" s="109">
        <v>2</v>
      </c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>
        <v>2</v>
      </c>
      <c r="BI341" s="17"/>
      <c r="BJ341" s="17" t="s">
        <v>1483</v>
      </c>
      <c r="BK341" s="17" t="s">
        <v>1484</v>
      </c>
      <c r="BL341" s="16"/>
      <c r="BM341" s="130" t="s">
        <v>410</v>
      </c>
      <c r="BN341" s="130" t="s">
        <v>410</v>
      </c>
      <c r="BO341" s="130" t="s">
        <v>410</v>
      </c>
      <c r="BP341" s="18" t="s">
        <v>558</v>
      </c>
      <c r="BQ341" s="12" t="str">
        <f>IF(AND(BR341&lt;1,BS341&lt;1),"Produção e Intervalo",IF(BR341&lt;1,"Intervalo",IF(BS341&lt;1,"Produção","Aderente")))</f>
        <v>Aderente</v>
      </c>
      <c r="BR341" s="19">
        <f>IF(OR(B341="",F341=""),"*",AY341/P341)</f>
        <v>5.333333333333333</v>
      </c>
      <c r="BS341" s="19">
        <f>IF(OR(B341="",F341=""),"*",BA341/Q341)</f>
        <v>2</v>
      </c>
      <c r="BT341" s="8" t="str">
        <f t="shared" si="8"/>
        <v>OKOK</v>
      </c>
    </row>
    <row r="342" spans="1:72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1184</v>
      </c>
      <c r="W342" s="151" t="s">
        <v>1025</v>
      </c>
      <c r="X342" s="104" t="s">
        <v>386</v>
      </c>
      <c r="Y342" s="129" t="s">
        <v>389</v>
      </c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>
        <v>0.375</v>
      </c>
      <c r="AS342" s="108">
        <v>0.3888888888888889</v>
      </c>
      <c r="AT342" s="108">
        <v>0.72222222222222221</v>
      </c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0.33333333333333331</v>
      </c>
      <c r="AZ342" s="153"/>
      <c r="BA342" s="109">
        <v>1</v>
      </c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>
        <v>2</v>
      </c>
      <c r="BI342" s="17"/>
      <c r="BJ342" s="17" t="s">
        <v>1483</v>
      </c>
      <c r="BK342" s="17" t="s">
        <v>1484</v>
      </c>
      <c r="BL342" s="16"/>
      <c r="BM342" s="130" t="s">
        <v>410</v>
      </c>
      <c r="BN342" s="130" t="s">
        <v>410</v>
      </c>
      <c r="BO342" s="130" t="s">
        <v>410</v>
      </c>
      <c r="BP342" s="18" t="s">
        <v>558</v>
      </c>
      <c r="BQ342" s="12" t="str">
        <f>IF(AND(BR342&lt;1,BS342&lt;1),"Produção e Intervalo",IF(BR342&lt;1,"Intervalo",IF(BS342&lt;1,"Produção","Aderente")))</f>
        <v>Aderente</v>
      </c>
      <c r="BR342" s="19">
        <f>IF(OR(B342="",F342=""),"*",AY342/P342)</f>
        <v>5.333333333333333</v>
      </c>
      <c r="BS342" s="19">
        <f>IF(OR(B342="",F342=""),"*",BA342/Q342)</f>
        <v>1</v>
      </c>
      <c r="BT342" s="8" t="str">
        <f t="shared" si="8"/>
        <v>OKOK</v>
      </c>
    </row>
    <row r="343" spans="1:72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1302</v>
      </c>
      <c r="I343" s="106" t="s">
        <v>1068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1072</v>
      </c>
      <c r="W343" s="151" t="s">
        <v>1013</v>
      </c>
      <c r="X343" s="104" t="s">
        <v>386</v>
      </c>
      <c r="Y343" s="129" t="s">
        <v>389</v>
      </c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>
        <v>0.375</v>
      </c>
      <c r="AS343" s="108">
        <v>0.3888888888888889</v>
      </c>
      <c r="AT343" s="108">
        <v>0.72222222222222221</v>
      </c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0.33333333333333331</v>
      </c>
      <c r="AZ343" s="153"/>
      <c r="BA343" s="109">
        <v>1750</v>
      </c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>
        <v>2</v>
      </c>
      <c r="BI343" s="17"/>
      <c r="BJ343" s="17" t="s">
        <v>1483</v>
      </c>
      <c r="BK343" s="17" t="s">
        <v>1484</v>
      </c>
      <c r="BL343" s="16"/>
      <c r="BM343" s="130" t="s">
        <v>410</v>
      </c>
      <c r="BN343" s="130" t="s">
        <v>410</v>
      </c>
      <c r="BO343" s="130" t="s">
        <v>410</v>
      </c>
      <c r="BP343" s="18" t="s">
        <v>558</v>
      </c>
      <c r="BQ343" s="12" t="str">
        <f>IF(AND(BR343&lt;1,BS343&lt;1),"Produção e Intervalo",IF(BR343&lt;1,"Intervalo",IF(BS343&lt;1,"Produção","Aderente")))</f>
        <v>Aderente</v>
      </c>
      <c r="BR343" s="19">
        <f>IF(OR(B343="",F343=""),"*",AY343/P343)</f>
        <v>4</v>
      </c>
      <c r="BS343" s="19">
        <f>IF(OR(B343="",F343=""),"*",BA343/Q343)</f>
        <v>3.6458333333333335</v>
      </c>
      <c r="BT343" s="8" t="str">
        <f t="shared" si="8"/>
        <v>OKOK</v>
      </c>
    </row>
    <row r="344" spans="1:72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1302</v>
      </c>
      <c r="I344" s="106" t="s">
        <v>1485</v>
      </c>
      <c r="J344" s="105">
        <v>48</v>
      </c>
      <c r="K344" s="105">
        <v>135</v>
      </c>
      <c r="L344" s="105"/>
      <c r="M344" s="127" t="s">
        <v>1486</v>
      </c>
      <c r="N344" s="127" t="s">
        <v>1487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1488</v>
      </c>
      <c r="W344" s="151" t="s">
        <v>1401</v>
      </c>
      <c r="X344" s="104" t="s">
        <v>386</v>
      </c>
      <c r="Y344" s="129" t="s">
        <v>380</v>
      </c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>
        <v>0.40694444444444444</v>
      </c>
      <c r="AS344" s="108">
        <v>0.40763888888888888</v>
      </c>
      <c r="AT344" s="108">
        <v>0.44930555555555557</v>
      </c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4.1666666666666685E-2</v>
      </c>
      <c r="AZ344" s="153"/>
      <c r="BA344" s="109"/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>
        <v>2</v>
      </c>
      <c r="BI344" s="17"/>
      <c r="BJ344" s="17" t="s">
        <v>1431</v>
      </c>
      <c r="BK344" s="18" t="s">
        <v>1489</v>
      </c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Produção</v>
      </c>
      <c r="BR344" s="19">
        <f>IF(OR(B344="",F344=""),"*",AY344/P344)</f>
        <v>1.0000000000000004</v>
      </c>
      <c r="BS344" s="19">
        <f>IF(OR(B344="",F344=""),"*",BA344/Q344)</f>
        <v>0</v>
      </c>
      <c r="BT344" s="8" t="str">
        <f t="shared" si="8"/>
        <v/>
      </c>
    </row>
    <row r="345" spans="1:72" ht="23.25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1068</v>
      </c>
      <c r="I345" s="106" t="s">
        <v>1068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1184</v>
      </c>
      <c r="W345" s="151" t="s">
        <v>1490</v>
      </c>
      <c r="X345" s="104" t="s">
        <v>386</v>
      </c>
      <c r="Y345" s="129" t="s">
        <v>389</v>
      </c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">
        <v>701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">
        <v>51</v>
      </c>
      <c r="AN345" s="105" t="s">
        <v>194</v>
      </c>
      <c r="AO345" s="105">
        <f>IF(BS_CONTROLE[[#This Row],[SUB]]=0, "-", BS_CONTROLE[[#This Row],[SUB]])</f>
        <v>55</v>
      </c>
      <c r="AP345" s="105">
        <v>128</v>
      </c>
      <c r="AQ345" s="105" t="s">
        <v>558</v>
      </c>
      <c r="AR345" s="108">
        <v>0.375</v>
      </c>
      <c r="AS345" s="108">
        <v>0.3888888888888889</v>
      </c>
      <c r="AT345" s="108">
        <v>0.51388888888888884</v>
      </c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0.12499999999999994</v>
      </c>
      <c r="AZ345" s="153"/>
      <c r="BA345" s="109">
        <v>1</v>
      </c>
      <c r="BB345" s="10" t="str">
        <f>IFERROR(_xlfn.XLOOKUP(AI345, BS_ATIVIDADE[ATIVIDADE],BS_ATIVIDADE[UNIDADE] ), "*")</f>
        <v>BINÁRIO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>
        <v>2</v>
      </c>
      <c r="BI345" s="17"/>
      <c r="BJ345" s="17" t="s">
        <v>1491</v>
      </c>
      <c r="BK345" s="17" t="s">
        <v>1492</v>
      </c>
      <c r="BL345" s="16"/>
      <c r="BM345" s="130" t="s">
        <v>406</v>
      </c>
      <c r="BN345" s="130" t="s">
        <v>435</v>
      </c>
      <c r="BO345" s="130" t="s">
        <v>486</v>
      </c>
      <c r="BP345" s="17" t="s">
        <v>1492</v>
      </c>
      <c r="BQ345" s="12" t="str">
        <f>IF(AND(BR345&lt;1,BS345&lt;1),"Produção e Intervalo",IF(BR345&lt;1,"Intervalo",IF(BS345&lt;1,"Produção","Aderente")))</f>
        <v>Produção</v>
      </c>
      <c r="BR345" s="19">
        <f>IF(OR(B345="",F345=""),"*",AY345/P345)</f>
        <v>2.2499999999999991</v>
      </c>
      <c r="BS345" s="19">
        <f>IF(OR(B345="",F345=""),"*",BA345/Q345)</f>
        <v>3.3333333333333335E-3</v>
      </c>
      <c r="BT345" s="8" t="str">
        <f t="shared" si="8"/>
        <v>SuperExecução</v>
      </c>
    </row>
    <row r="346" spans="1:72">
      <c r="A346" s="47" t="str">
        <f>D346&amp;B346</f>
        <v>SUPER ZEM46092</v>
      </c>
      <c r="B346" s="102">
        <v>46092</v>
      </c>
      <c r="C346" s="135">
        <f>IF(BS_CONTROLE[[#This Row],[DATA]]="","",WEEKNUM(BS_CONTROLE[[#This Row],[DATA]]))</f>
        <v>11</v>
      </c>
      <c r="D346" s="104" t="s">
        <v>612</v>
      </c>
      <c r="E346" s="159"/>
      <c r="F346" s="126" t="s">
        <v>548</v>
      </c>
      <c r="G346" s="142" t="str">
        <f>IF(D346="","*",VLOOKUP(F346,BS_ATIVIDADE[],3,FALSE))</f>
        <v>OUTROS</v>
      </c>
      <c r="H346" s="106" t="s">
        <v>558</v>
      </c>
      <c r="I346" s="106" t="s">
        <v>558</v>
      </c>
      <c r="J346" s="105">
        <v>55</v>
      </c>
      <c r="K346" s="105">
        <v>127.676</v>
      </c>
      <c r="L346" s="105">
        <v>137.33199999999999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6" s="106">
        <v>0.41666666666666669</v>
      </c>
      <c r="P346" s="106">
        <v>0.33333333333333331</v>
      </c>
      <c r="Q346" s="105">
        <v>1</v>
      </c>
      <c r="R346" s="10" t="str">
        <f>IFERROR(_xlfn.XLOOKUP(F346, BS_ATIVIDADE[ATIVIDADE],BS_ATIVIDADE[UNIDADE] ), "*")</f>
        <v>BINÁRIO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1184</v>
      </c>
      <c r="W346" s="151" t="s">
        <v>1299</v>
      </c>
      <c r="X346" s="104" t="s">
        <v>386</v>
      </c>
      <c r="Y346" s="129" t="s">
        <v>380</v>
      </c>
      <c r="Z346" s="104"/>
      <c r="AA346" s="105" t="s">
        <v>558</v>
      </c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BLOCO</v>
      </c>
      <c r="AJ346" s="9" t="str">
        <f>IF(BS_CONTROLE[[#This Row],[Atividade]]=0, "-", BS_CONTROLE[[#This Row],[Atividade]])</f>
        <v>BLOCO</v>
      </c>
      <c r="AK346" s="31" t="str">
        <f>BS_CONTROLE[[#This Row],[Local - Partida]]</f>
        <v>-</v>
      </c>
      <c r="AL346" s="31" t="str">
        <f>BS_CONTROLE[[#This Row],[Local - Encerramento]]</f>
        <v>-</v>
      </c>
      <c r="AM346" s="105" t="str">
        <f>IF(BS_CONTROLE[[#This Row],[Entre - Estações]]=0, "-", BS_CONTROLE[[#This Row],[Entre - Estações]])</f>
        <v>ZYQ-ZEM</v>
      </c>
      <c r="AN346" s="105" t="str">
        <f>IF(BS_CONTROLE[[#This Row],[SB]]=0, "-", BS_CONTROLE[[#This Row],[SB]])</f>
        <v>130ZYQ2</v>
      </c>
      <c r="AO346" s="105">
        <f>IF(BS_CONTROLE[[#This Row],[SUB]]=0, "-", BS_CONTROLE[[#This Row],[SUB]])</f>
        <v>55</v>
      </c>
      <c r="AP346" s="105">
        <f>BS_CONTROLE[[#This Row],[KM - Inicio]]</f>
        <v>127.676</v>
      </c>
      <c r="AQ346" s="105">
        <f>BS_CONTROLE[[#This Row],[KM - Inicio]]</f>
        <v>127.676</v>
      </c>
      <c r="AR346" s="108">
        <v>0.375</v>
      </c>
      <c r="AS346" s="108">
        <v>0.3888888888888889</v>
      </c>
      <c r="AT346" s="108">
        <v>0.72222222222222221</v>
      </c>
      <c r="AU346" s="136"/>
      <c r="AV346" s="136"/>
      <c r="AW346" s="14"/>
      <c r="AX346" s="14"/>
      <c r="AY346" s="164">
        <f>IF(D346="","*",IFERROR(IF(ISODD(COUNT(AS346:AX346)),"ERRO",SUM((AT346-AS346),(AV346-AU346),(AX346-AW346))),"ERRO"))</f>
        <v>0.33333333333333331</v>
      </c>
      <c r="AZ346" s="153"/>
      <c r="BA346" s="109">
        <v>1</v>
      </c>
      <c r="BB346" s="10" t="str">
        <f>IFERROR(_xlfn.XLOOKUP(AI346, BS_ATIVIDADE[ATIVIDADE],BS_ATIVIDADE[UNIDADE] ), "*")</f>
        <v>BINÁRIO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 t="s">
        <v>1493</v>
      </c>
      <c r="BK346" s="17" t="s">
        <v>1493</v>
      </c>
      <c r="BL346" s="16"/>
      <c r="BM346" s="130" t="s">
        <v>410</v>
      </c>
      <c r="BN346" s="130" t="s">
        <v>410</v>
      </c>
      <c r="BO346" s="130" t="s">
        <v>410</v>
      </c>
      <c r="BP346" s="18"/>
      <c r="BQ346" s="12" t="str">
        <f>IF(AND(BR346&lt;1,BS346&lt;1),"Produção e Intervalo",IF(BR346&lt;1,"Intervalo",IF(BS346&lt;1,"Produção","Aderente")))</f>
        <v>Aderente</v>
      </c>
      <c r="BR346" s="19">
        <f>IF(OR(B346="",F346=""),"*",AY346/P346)</f>
        <v>1</v>
      </c>
      <c r="BS346" s="19">
        <f>IF(OR(B346="",F346=""),"*",BA346/Q346)</f>
        <v>1</v>
      </c>
      <c r="BT346" s="8" t="str">
        <f t="shared" si="8"/>
        <v>OKOK</v>
      </c>
    </row>
    <row r="347" spans="1:72">
      <c r="A347" s="47" t="str">
        <f>D347&amp;B347</f>
        <v>EDSON (TP-719)46092</v>
      </c>
      <c r="B347" s="102">
        <v>46092</v>
      </c>
      <c r="C347" s="135"/>
      <c r="D347" s="104" t="s">
        <v>840</v>
      </c>
      <c r="E347" s="159">
        <v>188</v>
      </c>
      <c r="F347" s="126" t="s">
        <v>721</v>
      </c>
      <c r="G347" s="142" t="str">
        <f>IF(D347="","*",VLOOKUP(F347,BS_ATIVIDADE[],3,FALSE))</f>
        <v>DORMENTE - DESCARGA</v>
      </c>
      <c r="H347" s="106"/>
      <c r="I347" s="106"/>
      <c r="J347" s="105">
        <v>55</v>
      </c>
      <c r="K347" s="105">
        <v>129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7" s="106">
        <v>0.41666666666666669</v>
      </c>
      <c r="P347" s="106">
        <v>6.9444444444444447E-4</v>
      </c>
      <c r="Q347" s="105">
        <v>70</v>
      </c>
      <c r="R347" s="10" t="str">
        <f>IFERROR(_xlfn.XLOOKUP(F347, BS_ATIVIDADE[ATIVIDADE],BS_ATIVIDADE[UNIDADE] ), "*")</f>
        <v>Nº DE DORMENTES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1184</v>
      </c>
      <c r="W347" s="151" t="s">
        <v>1054</v>
      </c>
      <c r="X347" s="104" t="s">
        <v>386</v>
      </c>
      <c r="Y347" s="129" t="s">
        <v>389</v>
      </c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DESCARGA - DORMENTE</v>
      </c>
      <c r="AJ347" s="9" t="str">
        <f>IF(BS_CONTROLE[[#This Row],[Atividade]]=0, "-", BS_CONTROLE[[#This Row],[Atividade]])</f>
        <v>PDM - DESCARGA - DORMENTE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ZYQ-ZEM</v>
      </c>
      <c r="AN347" s="105" t="str">
        <f>IF(BS_CONTROLE[[#This Row],[SB]]=0, "-", BS_CONTROLE[[#This Row],[SB]])</f>
        <v>130ZYQ2</v>
      </c>
      <c r="AO347" s="105">
        <f>IF(BS_CONTROLE[[#This Row],[SUB]]=0, "-", BS_CONTROLE[[#This Row],[SUB]])</f>
        <v>55</v>
      </c>
      <c r="AP347" s="105">
        <f>BS_CONTROLE[[#This Row],[KM - Inicio]]</f>
        <v>129</v>
      </c>
      <c r="AQ347" s="105">
        <f>BS_CONTROLE[[#This Row],[KM - Inicio]]</f>
        <v>129</v>
      </c>
      <c r="AR347" s="108">
        <v>0.375</v>
      </c>
      <c r="AS347" s="108">
        <v>0.3888888888888889</v>
      </c>
      <c r="AT347" s="108">
        <v>0.72222222222222221</v>
      </c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0.33333333333333331</v>
      </c>
      <c r="AZ347" s="153"/>
      <c r="BA347" s="109">
        <v>103</v>
      </c>
      <c r="BB347" s="10" t="str">
        <f>IFERROR(_xlfn.XLOOKUP(AI347, BS_ATIVIDADE[ATIVIDADE],BS_ATIVIDADE[UNIDADE] ), "*")</f>
        <v>Nº DE DORMENTES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 t="s">
        <v>1483</v>
      </c>
      <c r="BK347" s="17" t="s">
        <v>1484</v>
      </c>
      <c r="BL347" s="16"/>
      <c r="BM347" s="130" t="s">
        <v>410</v>
      </c>
      <c r="BN347" s="130" t="s">
        <v>410</v>
      </c>
      <c r="BO347" s="130" t="s">
        <v>410</v>
      </c>
      <c r="BP347" s="18" t="s">
        <v>558</v>
      </c>
      <c r="BQ347" s="12" t="str">
        <f>IF(AND(BR347&lt;1,BS347&lt;1),"Produção e Intervalo",IF(BR347&lt;1,"Intervalo",IF(BS347&lt;1,"Produção","Aderente")))</f>
        <v>Aderente</v>
      </c>
      <c r="BR347" s="19">
        <f>IF(OR(B347="",F347=""),"*",AY347/P347)</f>
        <v>479.99999999999994</v>
      </c>
      <c r="BS347" s="19">
        <f>IF(OR(B347="",F347=""),"*",BA347/Q347)</f>
        <v>1.4714285714285715</v>
      </c>
      <c r="BT347" s="8" t="str">
        <f t="shared" si="8"/>
        <v>OKOK</v>
      </c>
    </row>
    <row r="348" spans="1:72">
      <c r="A348" s="47" t="str">
        <f>D348&amp;B348</f>
        <v>EDSON (TP-780)46092</v>
      </c>
      <c r="B348" s="102">
        <v>46092</v>
      </c>
      <c r="C348" s="135">
        <f>IF(BS_CONTROLE[[#This Row],[DATA]]="","",WEEKNUM(BS_CONTROLE[[#This Row],[DATA]]))</f>
        <v>11</v>
      </c>
      <c r="D348" s="104" t="s">
        <v>841</v>
      </c>
      <c r="E348" s="159">
        <v>189</v>
      </c>
      <c r="F348" s="126" t="s">
        <v>721</v>
      </c>
      <c r="G348" s="142" t="str">
        <f>IF(D348="","*",VLOOKUP(F348,BS_ATIVIDADE[],3,FALSE))</f>
        <v>DORMENTE - DESCARGA</v>
      </c>
      <c r="H348" s="106"/>
      <c r="I348" s="106"/>
      <c r="J348" s="105">
        <v>55</v>
      </c>
      <c r="K348" s="105">
        <v>129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8" s="106">
        <v>0.41666666666666669</v>
      </c>
      <c r="P348" s="106">
        <v>6.9444444444444447E-4</v>
      </c>
      <c r="Q348" s="105">
        <v>70</v>
      </c>
      <c r="R348" s="10" t="str">
        <f>IFERROR(_xlfn.XLOOKUP(F348, BS_ATIVIDADE[ATIVIDADE],BS_ATIVIDADE[UNIDADE] ), "*")</f>
        <v>Nº DE DORMENTES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8" s="105" t="s">
        <v>1184</v>
      </c>
      <c r="W348" s="151" t="s">
        <v>1054</v>
      </c>
      <c r="X348" s="104" t="s">
        <v>386</v>
      </c>
      <c r="Y348" s="129" t="s">
        <v>389</v>
      </c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PDM - DESCARGA - DORMENTE</v>
      </c>
      <c r="AJ348" s="9" t="str">
        <f>IF(BS_CONTROLE[[#This Row],[Atividade]]=0, "-", BS_CONTROLE[[#This Row],[Atividade]])</f>
        <v>PDM - DESCARGA - DORMENTE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ZYQ-ZEM</v>
      </c>
      <c r="AN348" s="105" t="str">
        <f>IF(BS_CONTROLE[[#This Row],[SB]]=0, "-", BS_CONTROLE[[#This Row],[SB]])</f>
        <v>130ZYQ2</v>
      </c>
      <c r="AO348" s="105">
        <f>IF(BS_CONTROLE[[#This Row],[SUB]]=0, "-", BS_CONTROLE[[#This Row],[SUB]])</f>
        <v>55</v>
      </c>
      <c r="AP348" s="105">
        <f>BS_CONTROLE[[#This Row],[KM - Inicio]]</f>
        <v>129</v>
      </c>
      <c r="AQ348" s="105">
        <f>BS_CONTROLE[[#This Row],[KM - Inicio]]</f>
        <v>129</v>
      </c>
      <c r="AR348" s="108">
        <v>0.375</v>
      </c>
      <c r="AS348" s="108">
        <v>0.3888888888888889</v>
      </c>
      <c r="AT348" s="108">
        <v>0.72222222222222221</v>
      </c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0.33333333333333331</v>
      </c>
      <c r="AZ348" s="153"/>
      <c r="BA348" s="109">
        <v>101</v>
      </c>
      <c r="BB348" s="10" t="str">
        <f>IFERROR(_xlfn.XLOOKUP(AI348, BS_ATIVIDADE[ATIVIDADE],BS_ATIVIDADE[UNIDADE] ), "*")</f>
        <v>Nº DE DORMENTES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8" s="150"/>
      <c r="BG348" s="16"/>
      <c r="BH348" s="17">
        <v>2</v>
      </c>
      <c r="BI348" s="17"/>
      <c r="BJ348" s="17" t="s">
        <v>1483</v>
      </c>
      <c r="BK348" s="17" t="s">
        <v>1484</v>
      </c>
      <c r="BL348" s="16"/>
      <c r="BM348" s="130" t="s">
        <v>410</v>
      </c>
      <c r="BN348" s="130" t="s">
        <v>410</v>
      </c>
      <c r="BO348" s="130" t="s">
        <v>410</v>
      </c>
      <c r="BP348" s="18" t="s">
        <v>558</v>
      </c>
      <c r="BQ348" s="12" t="str">
        <f>IF(AND(BR348&lt;1,BS348&lt;1),"Produção e Intervalo",IF(BR348&lt;1,"Intervalo",IF(BS348&lt;1,"Produção","Aderente")))</f>
        <v>Aderente</v>
      </c>
      <c r="BR348" s="19">
        <f>IF(OR(B348="",F348=""),"*",AY348/P348)</f>
        <v>479.99999999999994</v>
      </c>
      <c r="BS348" s="19">
        <f>IF(OR(B348="",F348=""),"*",BA348/Q348)</f>
        <v>1.4428571428571428</v>
      </c>
      <c r="BT348" s="8" t="str">
        <f t="shared" si="8"/>
        <v>OKOK</v>
      </c>
    </row>
    <row r="349" spans="1:72">
      <c r="A349" s="47" t="str">
        <f>D349&amp;B349</f>
        <v>CAIQUE (TP-869)46092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825</v>
      </c>
      <c r="E349" s="159">
        <v>341</v>
      </c>
      <c r="F349" s="126" t="s">
        <v>691</v>
      </c>
      <c r="G349" s="142" t="str">
        <f>IF(D349="","*",VLOOKUP(F349,BS_ATIVIDADE[],3,FALSE))</f>
        <v>MODERNIZAÇÃO</v>
      </c>
      <c r="H349" s="106" t="s">
        <v>558</v>
      </c>
      <c r="I349" s="106" t="s">
        <v>558</v>
      </c>
      <c r="J349" s="105">
        <v>48</v>
      </c>
      <c r="K349" s="105">
        <v>155.61000000000001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1074</v>
      </c>
      <c r="W349" s="151" t="s">
        <v>1025</v>
      </c>
      <c r="X349" s="104" t="s">
        <v>386</v>
      </c>
      <c r="Y349" s="129" t="s">
        <v>389</v>
      </c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 t="str">
        <f>BS_CONTROLE[[#This Row],[Local - Partida]]</f>
        <v>-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1561551</v>
      </c>
      <c r="AO349" s="105">
        <f>IF(BS_CONTROLE[[#This Row],[SUB]]=0, "-", BS_CONTROLE[[#This Row],[SUB]])</f>
        <v>48</v>
      </c>
      <c r="AP349" s="105">
        <f>BS_CONTROLE[[#This Row],[KM - Inicio]]</f>
        <v>155.61000000000001</v>
      </c>
      <c r="AQ349" s="105">
        <f>BS_CONTROLE[[#This Row],[KM - Inicio]]</f>
        <v>155.61000000000001</v>
      </c>
      <c r="AR349" s="108">
        <v>0</v>
      </c>
      <c r="AS349" s="108">
        <v>0</v>
      </c>
      <c r="AT349" s="108">
        <v>0</v>
      </c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>
        <v>0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>
        <v>0</v>
      </c>
      <c r="BI349" s="17"/>
      <c r="BJ349" s="17" t="s">
        <v>1465</v>
      </c>
      <c r="BK349" s="17" t="s">
        <v>1465</v>
      </c>
      <c r="BL349" s="16"/>
      <c r="BM349" s="130" t="s">
        <v>412</v>
      </c>
      <c r="BN349" s="130" t="s">
        <v>436</v>
      </c>
      <c r="BO349" s="130" t="s">
        <v>436</v>
      </c>
      <c r="BP349" s="17" t="s">
        <v>1465</v>
      </c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8"/>
        <v>CondiçõesClimáticaChuva</v>
      </c>
    </row>
    <row r="350" spans="1:72">
      <c r="A350" s="47" t="str">
        <f>D350&amp;B350</f>
        <v>WALTER (TP-810)46092</v>
      </c>
      <c r="B350" s="102">
        <v>46092</v>
      </c>
      <c r="C350" s="135">
        <f>IF(BS_CONTROLE[[#This Row],[DATA]]="","",WEEKNUM(BS_CONTROLE[[#This Row],[DATA]]))</f>
        <v>11</v>
      </c>
      <c r="D350" s="104" t="s">
        <v>910</v>
      </c>
      <c r="E350" s="159">
        <v>342</v>
      </c>
      <c r="F350" s="126" t="s">
        <v>691</v>
      </c>
      <c r="G350" s="142" t="str">
        <f>IF(D350="","*",VLOOKUP(F350,BS_ATIVIDADE[],3,FALSE))</f>
        <v>MODERNIZAÇÃO</v>
      </c>
      <c r="H350" s="106" t="s">
        <v>558</v>
      </c>
      <c r="I350" s="106" t="s">
        <v>558</v>
      </c>
      <c r="J350" s="105">
        <v>48</v>
      </c>
      <c r="K350" s="105">
        <v>155.691</v>
      </c>
      <c r="L350" s="105" t="s">
        <v>558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0" s="127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0" s="105" t="s">
        <v>1074</v>
      </c>
      <c r="W350" s="151" t="s">
        <v>1025</v>
      </c>
      <c r="X350" s="104" t="s">
        <v>386</v>
      </c>
      <c r="Y350" s="129" t="s">
        <v>389</v>
      </c>
      <c r="Z350" s="104"/>
      <c r="AA350" s="105" t="s">
        <v>558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MODERNIZAÇÃO - SOLDA</v>
      </c>
      <c r="AJ350" s="9" t="str">
        <f>IF(BS_CONTROLE[[#This Row],[Atividade]]=0, "-", BS_CONTROLE[[#This Row],[Atividade]])</f>
        <v>MODERNIZAÇÃO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ZEJ-ZEV</v>
      </c>
      <c r="AN350" s="105">
        <f>IF(BS_CONTROLE[[#This Row],[SB]]=0, "-", BS_CONTROLE[[#This Row],[SB]])</f>
        <v>1561551</v>
      </c>
      <c r="AO350" s="105">
        <f>IF(BS_CONTROLE[[#This Row],[SUB]]=0, "-", BS_CONTROLE[[#This Row],[SUB]])</f>
        <v>48</v>
      </c>
      <c r="AP350" s="105">
        <f>BS_CONTROLE[[#This Row],[KM - Inicio]]</f>
        <v>155.691</v>
      </c>
      <c r="AQ350" s="105">
        <f>BS_CONTROLE[[#This Row],[KM - Inicio]]</f>
        <v>155.691</v>
      </c>
      <c r="AR350" s="108">
        <v>0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>IF(D350="","*",IFERROR(IF(ISODD(COUNT(AS350:AX350)),"ERRO",SUM((AT350-AS350),(AV350-AU350),(AX350-AW350))),"ERRO"))</f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0" s="150"/>
      <c r="BG350" s="16"/>
      <c r="BH350" s="17">
        <v>0</v>
      </c>
      <c r="BI350" s="17"/>
      <c r="BJ350" s="17" t="s">
        <v>1465</v>
      </c>
      <c r="BK350" s="17" t="s">
        <v>1465</v>
      </c>
      <c r="BL350" s="16"/>
      <c r="BM350" s="130" t="s">
        <v>412</v>
      </c>
      <c r="BN350" s="130" t="s">
        <v>436</v>
      </c>
      <c r="BO350" s="130" t="s">
        <v>436</v>
      </c>
      <c r="BP350" s="17" t="s">
        <v>1465</v>
      </c>
      <c r="BQ350" s="12" t="str">
        <f>IF(AND(BR350&lt;1,BS350&lt;1),"Produção e Intervalo",IF(BR350&lt;1,"Intervalo",IF(BS350&lt;1,"Produção","Aderente")))</f>
        <v>Produção e Intervalo</v>
      </c>
      <c r="BR350" s="19">
        <f>IF(OR(B350="",F350=""),"*",AY350/P350)</f>
        <v>0</v>
      </c>
      <c r="BS350" s="19">
        <f>IF(OR(B350="",F350=""),"*",BA350/Q350)</f>
        <v>0</v>
      </c>
      <c r="BT350" s="8" t="str">
        <f t="shared" si="8"/>
        <v>CondiçõesClimáticaChuva</v>
      </c>
    </row>
    <row r="351" spans="1:72">
      <c r="A351" s="47" t="str">
        <f>D351&amp;B351</f>
        <v>MATEUS (TP-809)46092</v>
      </c>
      <c r="B351" s="102">
        <v>46092</v>
      </c>
      <c r="C351" s="135">
        <f>IF(BS_CONTROLE[[#This Row],[DATA]]="","",WEEKNUM(BS_CONTROLE[[#This Row],[DATA]]))</f>
        <v>11</v>
      </c>
      <c r="D351" s="104" t="s">
        <v>884</v>
      </c>
      <c r="E351" s="159">
        <v>343</v>
      </c>
      <c r="F351" s="126" t="s">
        <v>691</v>
      </c>
      <c r="G351" s="142" t="str">
        <f>IF(D351="","*",VLOOKUP(F351,BS_ATIVIDADE[],3,FALSE))</f>
        <v>MODERNIZAÇÃO</v>
      </c>
      <c r="H351" s="106"/>
      <c r="I351" s="106"/>
      <c r="J351" s="105">
        <v>48</v>
      </c>
      <c r="K351" s="105">
        <v>156.33199999999999</v>
      </c>
      <c r="L351" s="105" t="s">
        <v>558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1" s="127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51" s="106">
        <v>0.35416666666666669</v>
      </c>
      <c r="P351" s="106">
        <v>6.25E-2</v>
      </c>
      <c r="Q351" s="105">
        <v>1</v>
      </c>
      <c r="R351" s="10" t="str">
        <f>IFERROR(_xlfn.XLOOKUP(F351, BS_ATIVIDADE[ATIVIDADE],BS_ATIVIDADE[UNIDADE] ), "*")</f>
        <v>Nº DE SOLDA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1" s="105" t="s">
        <v>1074</v>
      </c>
      <c r="W351" s="151" t="s">
        <v>1025</v>
      </c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MODERNIZAÇÃO - SOLDA</v>
      </c>
      <c r="AJ351" s="9" t="str">
        <f>IF(BS_CONTROLE[[#This Row],[Atividade]]=0, "-", BS_CONTROLE[[#This Row],[Atividade]])</f>
        <v>MODERNIZAÇÃO - SOLDA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ZEJ-ZEV</v>
      </c>
      <c r="AN351" s="105">
        <f>IF(BS_CONTROLE[[#This Row],[SB]]=0, "-", BS_CONTROLE[[#This Row],[SB]])</f>
        <v>1571561</v>
      </c>
      <c r="AO351" s="105">
        <f>IF(BS_CONTROLE[[#This Row],[SUB]]=0, "-", BS_CONTROLE[[#This Row],[SUB]])</f>
        <v>48</v>
      </c>
      <c r="AP351" s="105">
        <f>BS_CONTROLE[[#This Row],[KM - Inicio]]</f>
        <v>156.33199999999999</v>
      </c>
      <c r="AQ351" s="105">
        <f>BS_CONTROLE[[#This Row],[KM - Inicio]]</f>
        <v>156.33199999999999</v>
      </c>
      <c r="AR351" s="108">
        <v>0</v>
      </c>
      <c r="AS351" s="108">
        <v>0</v>
      </c>
      <c r="AT351" s="108">
        <v>0</v>
      </c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>
        <v>0</v>
      </c>
      <c r="BB351" s="10" t="str">
        <f>IFERROR(_xlfn.XLOOKUP(AI351, BS_ATIVIDADE[ATIVIDADE],BS_ATIVIDADE[UNIDADE] ), "*")</f>
        <v>Nº DE SOLDA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1" s="150"/>
      <c r="BG351" s="16"/>
      <c r="BH351" s="17">
        <v>0</v>
      </c>
      <c r="BI351" s="17"/>
      <c r="BJ351" s="17" t="s">
        <v>1465</v>
      </c>
      <c r="BK351" s="17" t="s">
        <v>1465</v>
      </c>
      <c r="BL351" s="16"/>
      <c r="BM351" s="130" t="s">
        <v>412</v>
      </c>
      <c r="BN351" s="130" t="s">
        <v>436</v>
      </c>
      <c r="BO351" s="130" t="s">
        <v>436</v>
      </c>
      <c r="BP351" s="17" t="s">
        <v>1465</v>
      </c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8"/>
        <v>CondiçõesClimáticaChuva</v>
      </c>
    </row>
    <row r="352" spans="1:72">
      <c r="A352" s="47" t="str">
        <f>D352&amp;B352</f>
        <v>A8446092</v>
      </c>
      <c r="B352" s="102">
        <v>46092</v>
      </c>
      <c r="C352" s="135">
        <f>IF(BS_CONTROLE[[#This Row],[DATA]]="","",WEEKNUM(BS_CONTROLE[[#This Row],[DATA]]))</f>
        <v>11</v>
      </c>
      <c r="D352" s="104" t="s">
        <v>688</v>
      </c>
      <c r="E352" s="159">
        <v>345</v>
      </c>
      <c r="F352" s="126" t="s">
        <v>579</v>
      </c>
      <c r="G352" s="142" t="str">
        <f>IF(D352="","*",VLOOKUP(F352,BS_ATIVIDADE[],3,FALSE))</f>
        <v>DETECÇÃO</v>
      </c>
      <c r="H352" s="106" t="s">
        <v>1015</v>
      </c>
      <c r="I352" s="106" t="s">
        <v>1494</v>
      </c>
      <c r="J352" s="105">
        <v>92</v>
      </c>
      <c r="K352" s="105">
        <v>65.3</v>
      </c>
      <c r="L352" s="105" t="s">
        <v>558</v>
      </c>
      <c r="M352" s="127" t="s">
        <v>1495</v>
      </c>
      <c r="N352" s="127" t="s">
        <v>1496</v>
      </c>
      <c r="O352" s="106">
        <v>0.3125</v>
      </c>
      <c r="P352" s="106">
        <v>4.1666666666666664E-2</v>
      </c>
      <c r="Q352" s="105">
        <v>60</v>
      </c>
      <c r="R352" s="10" t="str">
        <f>IFERROR(_xlfn.XLOOKUP(F352, BS_ATIVIDADE[ATIVIDADE],BS_ATIVIDADE[UNIDADE] ), "*")</f>
        <v>KM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1017</v>
      </c>
      <c r="W352" s="151" t="s">
        <v>1243</v>
      </c>
      <c r="X352" s="104" t="s">
        <v>386</v>
      </c>
      <c r="Y352" s="129" t="s">
        <v>389</v>
      </c>
      <c r="Z352" s="104"/>
      <c r="AA352" s="105">
        <v>1</v>
      </c>
      <c r="AB352" s="103" t="s">
        <v>377</v>
      </c>
      <c r="AC352" s="152" t="s">
        <v>371</v>
      </c>
      <c r="AD352" s="107">
        <v>0.29166666666666669</v>
      </c>
      <c r="AE352" s="105" t="s">
        <v>558</v>
      </c>
      <c r="AF352" s="105"/>
      <c r="AG352" s="105"/>
      <c r="AH352" s="15"/>
      <c r="AI352" s="126" t="str">
        <f>IF(BS_CONTROLE[[#This Row],[Atividade]]=0, "-", BS_CONTROLE[[#This Row],[Atividade]])</f>
        <v>DETECÇÃO - RONDA 7 DIAS</v>
      </c>
      <c r="AJ352" s="9" t="str">
        <f>IF(BS_CONTROLE[[#This Row],[Atividade]]=0, "-", BS_CONTROLE[[#This Row],[Atividade]])</f>
        <v>DETECÇÃO - RONDA 7 DIAS</v>
      </c>
      <c r="AK352" s="31" t="str">
        <f>BS_CONTROLE[[#This Row],[Local - Partida]]</f>
        <v>ZEV-2</v>
      </c>
      <c r="AL352" s="31" t="str">
        <f>BS_CONTROLE[[#This Row],[Local - Encerramento]]</f>
        <v>ZPG2</v>
      </c>
      <c r="AM352" s="105" t="str">
        <f>IF(BS_CONTROLE[[#This Row],[Entre - Estações]]=0, "-", BS_CONTROLE[[#This Row],[Entre - Estações]])</f>
        <v>ZEV-ZPG</v>
      </c>
      <c r="AN352" s="105" t="str">
        <f>IF(BS_CONTROLE[[#This Row],[SB]]=0, "-", BS_CONTROLE[[#This Row],[SB]])</f>
        <v>ZEVZPG</v>
      </c>
      <c r="AO352" s="105">
        <f>IF(BS_CONTROLE[[#This Row],[SUB]]=0, "-", BS_CONTROLE[[#This Row],[SUB]])</f>
        <v>92</v>
      </c>
      <c r="AP352" s="105">
        <f>BS_CONTROLE[[#This Row],[KM - Inicio]]</f>
        <v>65.3</v>
      </c>
      <c r="AQ352" s="105">
        <f>BS_CONTROLE[[#This Row],[KM - Inicio]]</f>
        <v>65.3</v>
      </c>
      <c r="AR352" s="108">
        <v>0.31805555555555554</v>
      </c>
      <c r="AS352" s="108">
        <v>0.33541666666666664</v>
      </c>
      <c r="AT352" s="108">
        <v>0.37708333333333333</v>
      </c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4.1666666666666685E-2</v>
      </c>
      <c r="AZ352" s="153"/>
      <c r="BA352" s="109">
        <v>60</v>
      </c>
      <c r="BB352" s="10" t="str">
        <f>IFERROR(_xlfn.XLOOKUP(AI352, BS_ATIVIDADE[ATIVIDADE],BS_ATIVIDADE[UNIDADE] ), "*")</f>
        <v>KM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>
        <v>2</v>
      </c>
      <c r="BI352" s="17"/>
      <c r="BJ352" s="17" t="s">
        <v>1497</v>
      </c>
      <c r="BK352" s="17" t="s">
        <v>1497</v>
      </c>
      <c r="BL352" s="16"/>
      <c r="BM352" s="130" t="s">
        <v>410</v>
      </c>
      <c r="BN352" s="130" t="s">
        <v>410</v>
      </c>
      <c r="BO352" s="130" t="s">
        <v>410</v>
      </c>
      <c r="BP352" s="18"/>
      <c r="BQ352" s="12" t="str">
        <f>IF(AND(BR352&lt;1,BS352&lt;1),"Produção e Intervalo",IF(BR352&lt;1,"Intervalo",IF(BS352&lt;1,"Produção","Aderente")))</f>
        <v>Aderente</v>
      </c>
      <c r="BR352" s="19">
        <f>IF(OR(B352="",F352=""),"*",AY352/P352)</f>
        <v>1.0000000000000004</v>
      </c>
      <c r="BS352" s="19">
        <f>IF(OR(B352="",F352=""),"*",BA352/Q352)</f>
        <v>1</v>
      </c>
      <c r="BT352" s="8" t="str">
        <f t="shared" si="8"/>
        <v>OKOK</v>
      </c>
    </row>
    <row r="353" spans="1:72">
      <c r="A353" s="47" t="str">
        <f>D353&amp;B353</f>
        <v>JACIANO (TF-674)46092</v>
      </c>
      <c r="B353" s="102">
        <v>46092</v>
      </c>
      <c r="C353" s="135">
        <f>IF(BS_CONTROLE[[#This Row],[DATA]]="","",WEEKNUM(BS_CONTROLE[[#This Row],[DATA]]))</f>
        <v>11</v>
      </c>
      <c r="D353" s="104" t="s">
        <v>858</v>
      </c>
      <c r="E353" s="159">
        <v>346</v>
      </c>
      <c r="F353" s="126" t="s">
        <v>744</v>
      </c>
      <c r="G353" s="142" t="str">
        <f>IF(D353="","*",VLOOKUP(F353,BS_ATIVIDADE[],3,FALSE))</f>
        <v>DORMENTE - SUBSTITUIÇÂO</v>
      </c>
      <c r="H353" s="106" t="s">
        <v>558</v>
      </c>
      <c r="I353" s="106" t="s">
        <v>558</v>
      </c>
      <c r="J353" s="105">
        <v>92</v>
      </c>
      <c r="K353" s="105">
        <v>72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3" s="106">
        <v>0.41666666666666669</v>
      </c>
      <c r="P353" s="106">
        <v>8.3333333333333329E-2</v>
      </c>
      <c r="Q353" s="105">
        <v>30</v>
      </c>
      <c r="R353" s="10" t="str">
        <f>IFERROR(_xlfn.XLOOKUP(F353, BS_ATIVIDADE[ATIVIDADE],BS_ATIVIDADE[UNIDADE] ), "*")</f>
        <v>Nº DE DORMENTES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1029</v>
      </c>
      <c r="W353" s="151" t="s">
        <v>1054</v>
      </c>
      <c r="X353" s="104" t="s">
        <v>386</v>
      </c>
      <c r="Y353" s="129" t="s">
        <v>389</v>
      </c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PDM - SUBSTITUIÇÃO - DORMENTE</v>
      </c>
      <c r="AJ353" s="9" t="str">
        <f>IF(BS_CONTROLE[[#This Row],[Atividade]]=0, "-", BS_CONTROLE[[#This Row],[Atividade]])</f>
        <v>PDM - SUBSTITUIÇÃO - DORMENTE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ZEZ-069</v>
      </c>
      <c r="AN353" s="105" t="s">
        <v>1498</v>
      </c>
      <c r="AO353" s="105">
        <v>54</v>
      </c>
      <c r="AP353" s="105">
        <f>BS_CONTROLE[[#This Row],[KM - Inicio]]</f>
        <v>72</v>
      </c>
      <c r="AQ353" s="105">
        <f>BS_CONTROLE[[#This Row],[KM - Inicio]]</f>
        <v>72</v>
      </c>
      <c r="AR353" s="108">
        <v>0.39374999999999999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>
        <v>0</v>
      </c>
      <c r="BB353" s="10" t="str">
        <f>IFERROR(_xlfn.XLOOKUP(AI353, BS_ATIVIDADE[ATIVIDADE],BS_ATIVIDADE[UNIDADE] ), "*")</f>
        <v>Nº DE DORMENTES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53" s="150"/>
      <c r="BG353" s="16"/>
      <c r="BH353" s="17">
        <v>0</v>
      </c>
      <c r="BI353" s="17"/>
      <c r="BJ353" s="17" t="s">
        <v>1499</v>
      </c>
      <c r="BK353" s="176" t="s">
        <v>1500</v>
      </c>
      <c r="BL353" s="16"/>
      <c r="BM353" s="130" t="s">
        <v>406</v>
      </c>
      <c r="BN353" s="130" t="s">
        <v>435</v>
      </c>
      <c r="BO353" s="130" t="s">
        <v>486</v>
      </c>
      <c r="BP353" s="176" t="s">
        <v>1500</v>
      </c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8"/>
        <v>SuperExecução</v>
      </c>
    </row>
    <row r="354" spans="1:72">
      <c r="A354" s="47" t="str">
        <f>D354&amp;B354</f>
        <v>MODERNIZAÇÃO TURMA 246092</v>
      </c>
      <c r="B354" s="102">
        <v>46092</v>
      </c>
      <c r="C354" s="135">
        <f>IF(BS_CONTROLE[[#This Row],[DATA]]="","",WEEKNUM(BS_CONTROLE[[#This Row],[DATA]]))</f>
        <v>11</v>
      </c>
      <c r="D354" s="104" t="s">
        <v>596</v>
      </c>
      <c r="E354" s="159">
        <v>347</v>
      </c>
      <c r="F354" s="126" t="s">
        <v>691</v>
      </c>
      <c r="G354" s="142" t="str">
        <f>IF(D354="","*",VLOOKUP(F354,BS_ATIVIDADE[],3,FALSE))</f>
        <v>MODERNIZAÇÃO</v>
      </c>
      <c r="H354" s="106" t="s">
        <v>558</v>
      </c>
      <c r="I354" s="106" t="s">
        <v>558</v>
      </c>
      <c r="J354" s="105">
        <v>92</v>
      </c>
      <c r="K354" s="105">
        <v>80.040000000000006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4" s="106">
        <v>0.34375</v>
      </c>
      <c r="P354" s="106">
        <v>6.25E-2</v>
      </c>
      <c r="Q354" s="105">
        <v>1</v>
      </c>
      <c r="R354" s="10" t="str">
        <f>IFERROR(_xlfn.XLOOKUP(F354, BS_ATIVIDADE[ATIVIDADE],BS_ATIVIDADE[UNIDADE] ), "*")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1012</v>
      </c>
      <c r="W354" s="151" t="s">
        <v>1025</v>
      </c>
      <c r="X354" s="104" t="s">
        <v>386</v>
      </c>
      <c r="Y354" s="129" t="s">
        <v>389</v>
      </c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MODERNIZAÇÃO - SOLDA</v>
      </c>
      <c r="AJ354" s="9" t="str">
        <f>IF(BS_CONTROLE[[#This Row],[Atividade]]=0, "-", BS_CONTROLE[[#This Row],[Atividade]])</f>
        <v>MODERNIZAÇÃO - SOLDA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ZXW-ZEZ</v>
      </c>
      <c r="AN354" s="105" t="str">
        <f>IF(BS_CONTROLE[[#This Row],[SB]]=0, "-", BS_CONTROLE[[#This Row],[SB]])</f>
        <v>ZXWK792</v>
      </c>
      <c r="AO354" s="105">
        <f>IF(BS_CONTROLE[[#This Row],[SUB]]=0, "-", BS_CONTROLE[[#This Row],[SUB]])</f>
        <v>92</v>
      </c>
      <c r="AP354" s="105">
        <f>BS_CONTROLE[[#This Row],[KM - Inicio]]</f>
        <v>80.040000000000006</v>
      </c>
      <c r="AQ354" s="105">
        <f>BS_CONTROLE[[#This Row],[KM - Inicio]]</f>
        <v>80.040000000000006</v>
      </c>
      <c r="AR354" s="108">
        <v>0.37708333333333333</v>
      </c>
      <c r="AS354" s="108">
        <v>0</v>
      </c>
      <c r="AT354" s="108">
        <v>0</v>
      </c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>
        <v>0</v>
      </c>
      <c r="BB354" s="10" t="str">
        <f>IFERROR(_xlfn.XLOOKUP(AI354, BS_ATIVIDADE[ATIVIDADE],BS_ATIVIDADE[UNIDADE] ), "*")</f>
        <v>Nº DE SOLDA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>
        <v>0</v>
      </c>
      <c r="BI354" s="17"/>
      <c r="BJ354" s="17" t="s">
        <v>1501</v>
      </c>
      <c r="BK354" s="176" t="s">
        <v>1501</v>
      </c>
      <c r="BL354" s="16"/>
      <c r="BM354" s="130" t="s">
        <v>405</v>
      </c>
      <c r="BN354" s="130" t="s">
        <v>434</v>
      </c>
      <c r="BO354" s="130" t="s">
        <v>495</v>
      </c>
      <c r="BP354" s="176" t="s">
        <v>1501</v>
      </c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8"/>
        <v>CCOCirculaçãoIntervaloOportunidade</v>
      </c>
    </row>
    <row r="355" spans="1:72">
      <c r="A355" s="47" t="str">
        <f>D355&amp;B355</f>
        <v>CARLOS (TP-722)46092</v>
      </c>
      <c r="B355" s="102">
        <v>46092</v>
      </c>
      <c r="C355" s="135">
        <f>IF(BS_CONTROLE[[#This Row],[DATA]]="","",WEEKNUM(BS_CONTROLE[[#This Row],[DATA]]))</f>
        <v>11</v>
      </c>
      <c r="D355" s="104" t="s">
        <v>826</v>
      </c>
      <c r="E355" s="159">
        <v>348</v>
      </c>
      <c r="F355" s="126" t="s">
        <v>744</v>
      </c>
      <c r="G355" s="142" t="str">
        <f>IF(D355="","*",VLOOKUP(F355,BS_ATIVIDADE[],3,FALSE))</f>
        <v>DORMENTE - SUBSTITUIÇÂO</v>
      </c>
      <c r="H355" s="106" t="s">
        <v>558</v>
      </c>
      <c r="I355" s="106" t="s">
        <v>558</v>
      </c>
      <c r="J355" s="105">
        <v>92</v>
      </c>
      <c r="K355" s="105">
        <v>82</v>
      </c>
      <c r="L355" s="105" t="s">
        <v>558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5" s="106">
        <v>0.41666666666666669</v>
      </c>
      <c r="P355" s="106">
        <v>8.3333333333333329E-2</v>
      </c>
      <c r="Q355" s="105">
        <v>30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5" s="105" t="s">
        <v>1029</v>
      </c>
      <c r="W355" s="151" t="s">
        <v>1054</v>
      </c>
      <c r="X355" s="104" t="s">
        <v>386</v>
      </c>
      <c r="Y355" s="129" t="s">
        <v>389</v>
      </c>
      <c r="Z355" s="104"/>
      <c r="AA355" s="105" t="s">
        <v>558</v>
      </c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ZXW</v>
      </c>
      <c r="AN355" s="105" t="str">
        <f>IF(BS_CONTROLE[[#This Row],[SB]]=0, "-", BS_CONTROLE[[#This Row],[SB]])</f>
        <v>ZXW2</v>
      </c>
      <c r="AO355" s="105">
        <f>IF(BS_CONTROLE[[#This Row],[SUB]]=0, "-", BS_CONTROLE[[#This Row],[SUB]])</f>
        <v>92</v>
      </c>
      <c r="AP355" s="105">
        <f>BS_CONTROLE[[#This Row],[KM - Inicio]]</f>
        <v>82</v>
      </c>
      <c r="AQ355" s="105">
        <f>BS_CONTROLE[[#This Row],[KM - Inicio]]</f>
        <v>82</v>
      </c>
      <c r="AR355" s="108">
        <v>0.37638888888888888</v>
      </c>
      <c r="AS355" s="108">
        <v>0</v>
      </c>
      <c r="AT355" s="108">
        <v>0</v>
      </c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>
        <v>0</v>
      </c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5" s="150"/>
      <c r="BG355" s="16"/>
      <c r="BH355" s="17">
        <v>0</v>
      </c>
      <c r="BI355" s="17"/>
      <c r="BJ355" s="17" t="s">
        <v>1502</v>
      </c>
      <c r="BK355" s="110" t="s">
        <v>1503</v>
      </c>
      <c r="BL355" s="16"/>
      <c r="BM355" s="130" t="s">
        <v>405</v>
      </c>
      <c r="BN355" s="130" t="s">
        <v>434</v>
      </c>
      <c r="BO355" s="130" t="s">
        <v>495</v>
      </c>
      <c r="BP355" s="110" t="s">
        <v>1503</v>
      </c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8"/>
        <v>CCOCirculaçãoIntervaloOportunidade</v>
      </c>
    </row>
    <row r="356" spans="1:72">
      <c r="A356" s="47" t="str">
        <f>D356&amp;B356</f>
        <v>EXPANSÃO TURMA 146092</v>
      </c>
      <c r="B356" s="102">
        <v>46092</v>
      </c>
      <c r="C356" s="135">
        <f>IF(BS_CONTROLE[[#This Row],[DATA]]="","",WEEKNUM(BS_CONTROLE[[#This Row],[DATA]]))</f>
        <v>11</v>
      </c>
      <c r="D356" s="104" t="s">
        <v>559</v>
      </c>
      <c r="E356" s="159">
        <v>285</v>
      </c>
      <c r="F356" s="126" t="s">
        <v>619</v>
      </c>
      <c r="G356" s="142" t="str">
        <f>IF(D356="","*",VLOOKUP(F356,BS_ATIVIDADE[],3,FALSE))</f>
        <v>EXPANSÃO</v>
      </c>
      <c r="H356" s="106" t="s">
        <v>558</v>
      </c>
      <c r="I356" s="106" t="s">
        <v>558</v>
      </c>
      <c r="J356" s="105">
        <v>30</v>
      </c>
      <c r="K356" s="105">
        <v>111.5</v>
      </c>
      <c r="L356" s="105">
        <v>112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6" s="106">
        <v>0.41666666666666669</v>
      </c>
      <c r="P356" s="106">
        <v>6.25E-2</v>
      </c>
      <c r="Q356" s="105">
        <v>1</v>
      </c>
      <c r="R356" s="10" t="str">
        <f>IFERROR(_xlfn.XLOOKUP(F356, BS_ATIVIDADE[ATIVIDADE],BS_ATIVIDADE[UNIDADE] ), "*")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1047</v>
      </c>
      <c r="W356" s="151" t="s">
        <v>1025</v>
      </c>
      <c r="X356" s="104" t="s">
        <v>386</v>
      </c>
      <c r="Y356" s="129" t="s">
        <v>389</v>
      </c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EXPANSÃO - SOLDA</v>
      </c>
      <c r="AJ356" s="9" t="str">
        <f>IF(BS_CONTROLE[[#This Row],[Atividade]]=0, "-", BS_CONTROLE[[#This Row],[Atividade]])</f>
        <v>EXPANSÃO - SOLDA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1121111</v>
      </c>
      <c r="AO356" s="105">
        <f>IF(BS_CONTROLE[[#This Row],[SUB]]=0, "-", BS_CONTROLE[[#This Row],[SUB]])</f>
        <v>30</v>
      </c>
      <c r="AP356" s="105">
        <f>BS_CONTROLE[[#This Row],[KM - Inicio]]</f>
        <v>111.5</v>
      </c>
      <c r="AQ356" s="105">
        <f>BS_CONTROLE[[#This Row],[KM - Inicio]]</f>
        <v>111.5</v>
      </c>
      <c r="AR356" s="108">
        <v>0</v>
      </c>
      <c r="AS356" s="108">
        <v>0</v>
      </c>
      <c r="AT356" s="108">
        <v>0</v>
      </c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>
        <v>0</v>
      </c>
      <c r="BB356" s="10" t="str">
        <f>IFERROR(_xlfn.XLOOKUP(AI356, BS_ATIVIDADE[ATIVIDADE],BS_ATIVIDADE[UNIDADE] ), "*")</f>
        <v>Nº DE SOLDA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>
        <v>0</v>
      </c>
      <c r="BI356" s="17"/>
      <c r="BJ356" s="17" t="s">
        <v>1465</v>
      </c>
      <c r="BK356" s="176" t="s">
        <v>1465</v>
      </c>
      <c r="BL356" s="16"/>
      <c r="BM356" s="130" t="s">
        <v>412</v>
      </c>
      <c r="BN356" s="130" t="s">
        <v>436</v>
      </c>
      <c r="BO356" s="130" t="s">
        <v>436</v>
      </c>
      <c r="BP356" s="195" t="s">
        <v>1465</v>
      </c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8"/>
        <v>CondiçõesClimáticaChuva</v>
      </c>
    </row>
    <row r="357" spans="1:72">
      <c r="A357" s="47" t="str">
        <f>D357&amp;B357</f>
        <v>DIEGO (TF-42)46092</v>
      </c>
      <c r="B357" s="102">
        <v>46092</v>
      </c>
      <c r="C357" s="135">
        <f>IF(BS_CONTROLE[[#This Row],[DATA]]="","",WEEKNUM(BS_CONTROLE[[#This Row],[DATA]]))</f>
        <v>11</v>
      </c>
      <c r="D357" s="104" t="s">
        <v>835</v>
      </c>
      <c r="E357" s="159">
        <v>286</v>
      </c>
      <c r="F357" s="126" t="s">
        <v>636</v>
      </c>
      <c r="G357" s="142" t="str">
        <f>IF(D357="","*",VLOOKUP(F357,BS_ATIVIDADE[],3,FALSE))</f>
        <v>LIMPEZA LASTRO</v>
      </c>
      <c r="H357" s="106" t="s">
        <v>558</v>
      </c>
      <c r="I357" s="106" t="s">
        <v>558</v>
      </c>
      <c r="J357" s="105">
        <v>30</v>
      </c>
      <c r="K357" s="105">
        <v>113</v>
      </c>
      <c r="L357" s="105" t="s">
        <v>558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7" s="127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7" s="106">
        <v>0.41666666666666669</v>
      </c>
      <c r="P357" s="106">
        <v>6.25E-2</v>
      </c>
      <c r="Q357" s="105">
        <v>30</v>
      </c>
      <c r="R357" s="10" t="str">
        <f>IFERROR(_xlfn.XLOOKUP(F357, BS_ATIVIDADE[ATIVIDADE],BS_ATIVIDADE[UNIDADE] ), "*")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7" s="105" t="s">
        <v>1029</v>
      </c>
      <c r="W357" s="151" t="s">
        <v>1295</v>
      </c>
      <c r="X357" s="104" t="s">
        <v>386</v>
      </c>
      <c r="Y357" s="129" t="s">
        <v>389</v>
      </c>
      <c r="Z357" s="104"/>
      <c r="AA357" s="105" t="s">
        <v>558</v>
      </c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LIMPEZA LASTRO</v>
      </c>
      <c r="AJ357" s="9" t="str">
        <f>IF(BS_CONTROLE[[#This Row],[Atividade]]=0, "-", BS_CONTROLE[[#This Row],[Atividade]])</f>
        <v>LIMPEZA LASTRO</v>
      </c>
      <c r="AK357" s="31" t="str">
        <f>BS_CONTROLE[[#This Row],[Local - Partida]]</f>
        <v>-</v>
      </c>
      <c r="AL357" s="31" t="str">
        <f>BS_CONTROLE[[#This Row],[Local - Encerramento]]</f>
        <v>-</v>
      </c>
      <c r="AM357" s="105" t="str">
        <f>IF(BS_CONTROLE[[#This Row],[Entre - Estações]]=0, "-", BS_CONTROLE[[#This Row],[Entre - Estações]])</f>
        <v>ZGM-109</v>
      </c>
      <c r="AN357" s="105">
        <f>IF(BS_CONTROLE[[#This Row],[SB]]=0, "-", BS_CONTROLE[[#This Row],[SB]])</f>
        <v>1131121</v>
      </c>
      <c r="AO357" s="105">
        <f>IF(BS_CONTROLE[[#This Row],[SUB]]=0, "-", BS_CONTROLE[[#This Row],[SUB]])</f>
        <v>30</v>
      </c>
      <c r="AP357" s="105">
        <f>BS_CONTROLE[[#This Row],[KM - Inicio]]</f>
        <v>113</v>
      </c>
      <c r="AQ357" s="105">
        <f>BS_CONTROLE[[#This Row],[KM - Inicio]]</f>
        <v>113</v>
      </c>
      <c r="AR357" s="108">
        <v>0.34027777777777779</v>
      </c>
      <c r="AS357" s="108">
        <v>0.39166666666666666</v>
      </c>
      <c r="AT357" s="108">
        <v>0.43333333333333335</v>
      </c>
      <c r="AU357" s="136"/>
      <c r="AV357" s="136"/>
      <c r="AW357" s="14"/>
      <c r="AX357" s="14"/>
      <c r="AY357" s="164">
        <f>IF(D357="","*",IFERROR(IF(ISODD(COUNT(AS357:AX357)),"ERRO",SUM((AT357-AS357),(AV357-AU357),(AX357-AW357))),"ERRO"))</f>
        <v>4.1666666666666685E-2</v>
      </c>
      <c r="AZ357" s="153"/>
      <c r="BA357" s="109">
        <v>52</v>
      </c>
      <c r="BB357" s="10" t="str">
        <f>IFERROR(_xlfn.XLOOKUP(AI357, BS_ATIVIDADE[ATIVIDADE],BS_ATIVIDADE[UNIDADE] ), "*")</f>
        <v>M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7" s="150"/>
      <c r="BG357" s="16"/>
      <c r="BH357" s="17">
        <v>2</v>
      </c>
      <c r="BI357" s="17"/>
      <c r="BJ357" s="17" t="s">
        <v>1504</v>
      </c>
      <c r="BK357" s="17" t="s">
        <v>1505</v>
      </c>
      <c r="BL357" s="16"/>
      <c r="BM357" s="130" t="s">
        <v>405</v>
      </c>
      <c r="BN357" s="130" t="s">
        <v>434</v>
      </c>
      <c r="BO357" s="130" t="s">
        <v>512</v>
      </c>
      <c r="BP357" s="17" t="s">
        <v>1505</v>
      </c>
      <c r="BQ357" s="12" t="str">
        <f>IF(AND(BR357&lt;1,BS357&lt;1),"Produção e Intervalo",IF(BR357&lt;1,"Intervalo",IF(BS357&lt;1,"Produção","Aderente")))</f>
        <v>Intervalo</v>
      </c>
      <c r="BR357" s="19">
        <f>IF(OR(B357="",F357=""),"*",AY357/P357)</f>
        <v>0.66666666666666696</v>
      </c>
      <c r="BS357" s="19">
        <f>IF(OR(B357="",F357=""),"*",BA357/Q357)</f>
        <v>1.7333333333333334</v>
      </c>
      <c r="BT357" s="8" t="str">
        <f t="shared" si="8"/>
        <v>CCOCirculaçãoIntervaloOportunidade</v>
      </c>
    </row>
    <row r="358" spans="1:72">
      <c r="A358" s="47" t="str">
        <f>D358&amp;B358</f>
        <v>V8546092</v>
      </c>
      <c r="B358" s="102">
        <v>46092</v>
      </c>
      <c r="C358" s="135">
        <f>IF(BS_CONTROLE[[#This Row],[DATA]]="","",WEEKNUM(BS_CONTROLE[[#This Row],[DATA]]))</f>
        <v>11</v>
      </c>
      <c r="D358" s="104" t="s">
        <v>759</v>
      </c>
      <c r="E358" s="159">
        <v>352</v>
      </c>
      <c r="F358" s="126" t="s">
        <v>572</v>
      </c>
      <c r="G358" s="142" t="str">
        <f>IF(D358="","*",VLOOKUP(F358,BS_ATIVIDADE[],3,FALSE))</f>
        <v>OUTROS</v>
      </c>
      <c r="H358" s="106" t="s">
        <v>1015</v>
      </c>
      <c r="I358" s="106" t="s">
        <v>1050</v>
      </c>
      <c r="J358" s="105">
        <v>92</v>
      </c>
      <c r="K358" s="105">
        <v>66</v>
      </c>
      <c r="L358" s="105" t="s">
        <v>558</v>
      </c>
      <c r="M358" s="127" t="s">
        <v>11</v>
      </c>
      <c r="N358" s="127" t="s">
        <v>1016</v>
      </c>
      <c r="O358" s="106">
        <v>0.375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8" s="105" t="s">
        <v>1506</v>
      </c>
      <c r="W358" s="151" t="s">
        <v>1085</v>
      </c>
      <c r="X358" s="104" t="s">
        <v>386</v>
      </c>
      <c r="Y358" s="129"/>
      <c r="Z358" s="104"/>
      <c r="AA358" s="105" t="s">
        <v>558</v>
      </c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DESLOCAMENTO</v>
      </c>
      <c r="AJ358" s="9" t="str">
        <f>IF(BS_CONTROLE[[#This Row],[Atividade]]=0, "-", BS_CONTROLE[[#This Row],[Atividade]])</f>
        <v>DESLOCAMENTO</v>
      </c>
      <c r="AK358" s="31" t="str">
        <f>BS_CONTROLE[[#This Row],[Local - Partida]]</f>
        <v>ZEV-2</v>
      </c>
      <c r="AL358" s="31" t="str">
        <f>BS_CONTROLE[[#This Row],[Local - Encerramento]]</f>
        <v>ZPTZDR</v>
      </c>
      <c r="AM358" s="105" t="str">
        <f>IF(BS_CONTROLE[[#This Row],[Entre - Estações]]=0, "-", BS_CONTROLE[[#This Row],[Entre - Estações]])</f>
        <v>ZEV-ZPT</v>
      </c>
      <c r="AN358" s="105" t="str">
        <f>IF(BS_CONTROLE[[#This Row],[SB]]=0, "-", BS_CONTROLE[[#This Row],[SB]])</f>
        <v>ZEVZPT</v>
      </c>
      <c r="AO358" s="105">
        <f>IF(BS_CONTROLE[[#This Row],[SUB]]=0, "-", BS_CONTROLE[[#This Row],[SUB]])</f>
        <v>92</v>
      </c>
      <c r="AP358" s="105">
        <f>BS_CONTROLE[[#This Row],[KM - Inicio]]</f>
        <v>66</v>
      </c>
      <c r="AQ358" s="105">
        <f>BS_CONTROLE[[#This Row],[KM - Inicio]]</f>
        <v>66</v>
      </c>
      <c r="AR358" s="108">
        <v>0.41666666666666669</v>
      </c>
      <c r="AS358" s="108">
        <v>0.51180555555555551</v>
      </c>
      <c r="AT358" s="108">
        <v>0.55347222222222225</v>
      </c>
      <c r="AU358" s="136"/>
      <c r="AV358" s="136"/>
      <c r="AW358" s="14"/>
      <c r="AX358" s="14"/>
      <c r="AY358" s="164">
        <f>IF(D358="","*",IFERROR(IF(ISODD(COUNT(AS358:AX358)),"ERRO",SUM((AT358-AS358),(AV358-AU358),(AX358-AW358))),"ERRO"))</f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8" s="150"/>
      <c r="BG358" s="16"/>
      <c r="BH358" s="17">
        <v>2</v>
      </c>
      <c r="BI358" s="17"/>
      <c r="BJ358" s="17" t="s">
        <v>1507</v>
      </c>
      <c r="BK358" s="18" t="s">
        <v>1508</v>
      </c>
      <c r="BL358" s="16"/>
      <c r="BM358" s="130" t="s">
        <v>410</v>
      </c>
      <c r="BN358" s="130" t="s">
        <v>410</v>
      </c>
      <c r="BO358" s="130" t="s">
        <v>410</v>
      </c>
      <c r="BP358" s="18"/>
      <c r="BQ358" s="12" t="str">
        <f>IF(AND(BR358&lt;1,BS358&lt;1),"Produção e Intervalo",IF(BR358&lt;1,"Intervalo",IF(BS358&lt;1,"Produção","Aderente")))</f>
        <v>Aderente</v>
      </c>
      <c r="BR358" s="19">
        <f>IF(OR(B358="",F358=""),"*",AY358/P358)</f>
        <v>1.0000000000000018</v>
      </c>
      <c r="BS358" s="19">
        <f>IF(OR(B358="",F358=""),"*",BA358/Q358)</f>
        <v>1</v>
      </c>
      <c r="BT358" s="8" t="str">
        <f t="shared" si="8"/>
        <v>OKOK</v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8"/>
        <v/>
      </c>
    </row>
    <row r="360" spans="1:72" hidden="1">
      <c r="A360" s="47" t="str">
        <f>D360&amp;B360</f>
        <v>KLECIO (TP-699)46093</v>
      </c>
      <c r="B360" s="102">
        <v>46093</v>
      </c>
      <c r="C360" s="135">
        <f>IF(BS_CONTROLE[[#This Row],[DATA]]="","",WEEKNUM(BS_CONTROLE[[#This Row],[DATA]]))</f>
        <v>11</v>
      </c>
      <c r="D360" s="104" t="s">
        <v>876</v>
      </c>
      <c r="E360" s="159">
        <v>354</v>
      </c>
      <c r="F360" s="126" t="s">
        <v>740</v>
      </c>
      <c r="G360" s="142" t="str">
        <f>IF(D360="","*",VLOOKUP(F360,BS_ATIVIDADE[],3,FALSE))</f>
        <v>SOLDA</v>
      </c>
      <c r="H360" s="106" t="s">
        <v>558</v>
      </c>
      <c r="I360" s="106" t="s">
        <v>558</v>
      </c>
      <c r="J360" s="105">
        <v>70</v>
      </c>
      <c r="K360" s="105">
        <v>97.3</v>
      </c>
      <c r="L360" s="105" t="s">
        <v>558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60" s="106">
        <v>0.375</v>
      </c>
      <c r="P360" s="106">
        <v>6.25E-2</v>
      </c>
      <c r="Q360" s="105">
        <v>1</v>
      </c>
      <c r="R360" s="10" t="str">
        <f>IFERROR(_xlfn.XLOOKUP(F360, BS_ATIVIDADE[ATIVIDADE],BS_ATIVIDADE[UNIDADE] ), "*")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0" s="105" t="s">
        <v>1058</v>
      </c>
      <c r="W360" s="151" t="s">
        <v>1025</v>
      </c>
      <c r="X360" s="104" t="s">
        <v>386</v>
      </c>
      <c r="Y360" s="129" t="s">
        <v>389</v>
      </c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PDM - SOLDA</v>
      </c>
      <c r="AJ360" s="9" t="str">
        <f>IF(BS_CONTROLE[[#This Row],[Atividade]]=0, "-", BS_CONTROLE[[#This Row],[Atividade]])</f>
        <v>PDM - SOLDA</v>
      </c>
      <c r="AK360" s="31" t="str">
        <f>BS_CONTROLE[[#This Row],[Local - Partida]]</f>
        <v>-</v>
      </c>
      <c r="AL360" s="31" t="str">
        <f>BS_CONTROLE[[#This Row],[Local - Encerramento]]</f>
        <v>-</v>
      </c>
      <c r="AM360" s="105" t="str">
        <f>IF(BS_CONTROLE[[#This Row],[Entre - Estações]]=0, "-", BS_CONTROLE[[#This Row],[Entre - Estações]])</f>
        <v>ZTT</v>
      </c>
      <c r="AN360" s="105" t="str">
        <f>IF(BS_CONTROLE[[#This Row],[SB]]=0, "-", BS_CONTROLE[[#This Row],[SB]])</f>
        <v>ZTTK971</v>
      </c>
      <c r="AO360" s="105">
        <f>IF(BS_CONTROLE[[#This Row],[SUB]]=0, "-", BS_CONTROLE[[#This Row],[SUB]])</f>
        <v>70</v>
      </c>
      <c r="AP360" s="105">
        <f>BS_CONTROLE[[#This Row],[KM - Inicio]]</f>
        <v>97.3</v>
      </c>
      <c r="AQ360" s="105">
        <f>BS_CONTROLE[[#This Row],[KM - Inicio]]</f>
        <v>97.3</v>
      </c>
      <c r="AR360" s="108"/>
      <c r="AS360" s="108"/>
      <c r="AT360" s="108"/>
      <c r="AU360" s="136"/>
      <c r="AV360" s="136"/>
      <c r="AW360" s="14"/>
      <c r="AX360" s="14"/>
      <c r="AY360" s="164">
        <f>IF(D360="","*",IFERROR(IF(ISODD(COUNT(AS360:AX360)),"ERRO",SUM((AT360-AS360),(AV360-AU360),(AX360-AW360))),"ERRO"))</f>
        <v>0</v>
      </c>
      <c r="AZ360" s="153"/>
      <c r="BA360" s="109"/>
      <c r="BB360" s="10" t="str">
        <f>IFERROR(_xlfn.XLOOKUP(AI360, BS_ATIVIDADE[ATIVIDADE],BS_ATIVIDADE[UNIDADE] ), "*")</f>
        <v>Nº DE SOLDA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Produção e Intervalo</v>
      </c>
      <c r="BR360" s="19">
        <f>IF(OR(B360="",F360=""),"*",AY360/P360)</f>
        <v>0</v>
      </c>
      <c r="BS360" s="19">
        <f>IF(OR(B360="",F360=""),"*",BA360/Q360)</f>
        <v>0</v>
      </c>
      <c r="BT360" s="8" t="str">
        <f t="shared" si="8"/>
        <v/>
      </c>
    </row>
    <row r="361" spans="1:72" hidden="1">
      <c r="A361" s="47" t="str">
        <f>D361&amp;B361</f>
        <v>V9246093</v>
      </c>
      <c r="B361" s="102">
        <v>46093</v>
      </c>
      <c r="C361" s="135">
        <f>IF(BS_CONTROLE[[#This Row],[DATA]]="","",WEEKNUM(BS_CONTROLE[[#This Row],[DATA]]))</f>
        <v>11</v>
      </c>
      <c r="D361" s="104" t="s">
        <v>772</v>
      </c>
      <c r="E361" s="159">
        <v>174</v>
      </c>
      <c r="F361" s="126" t="s">
        <v>663</v>
      </c>
      <c r="G361" s="142" t="str">
        <f>IF(D361="","*",VLOOKUP(F361,BS_ATIVIDADE[],3,FALSE))</f>
        <v>MECANIZAÇÃO - SOCADORA</v>
      </c>
      <c r="H361" s="106" t="s">
        <v>1057</v>
      </c>
      <c r="I361" s="106" t="s">
        <v>1057</v>
      </c>
      <c r="J361" s="105">
        <v>70</v>
      </c>
      <c r="K361" s="105">
        <v>86.5</v>
      </c>
      <c r="L361" s="105">
        <v>86.9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61" s="106">
        <v>0.375</v>
      </c>
      <c r="P361" s="106">
        <v>8.3333333333333329E-2</v>
      </c>
      <c r="Q361" s="105">
        <v>200</v>
      </c>
      <c r="R361" s="10" t="str">
        <f>IFERROR(_xlfn.XLOOKUP(F361, BS_ATIVIDADE[ATIVIDADE],BS_ATIVIDADE[UNIDADE] ), "*")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1" s="105" t="s">
        <v>1058</v>
      </c>
      <c r="W361" s="151" t="s">
        <v>1013</v>
      </c>
      <c r="X361" s="104" t="s">
        <v>386</v>
      </c>
      <c r="Y361" s="129" t="s">
        <v>389</v>
      </c>
      <c r="Z361" s="104"/>
      <c r="AA361" s="105" t="s">
        <v>1408</v>
      </c>
      <c r="AB361" s="103" t="s">
        <v>377</v>
      </c>
      <c r="AC361" s="152" t="s">
        <v>371</v>
      </c>
      <c r="AD361" s="107">
        <v>0.35416666666666669</v>
      </c>
      <c r="AE361" s="105" t="s">
        <v>558</v>
      </c>
      <c r="AF361" s="105" t="s">
        <v>558</v>
      </c>
      <c r="AG361" s="105"/>
      <c r="AH361" s="15"/>
      <c r="AI361" s="126" t="str">
        <f>IF(BS_CONTROLE[[#This Row],[Atividade]]=0, "-", BS_CONTROLE[[#This Row],[Atividade]])</f>
        <v>MECANIZAÇÃO - SOCADORA</v>
      </c>
      <c r="AJ361" s="9" t="str">
        <f>IF(BS_CONTROLE[[#This Row],[Atividade]]=0, "-", BS_CONTROLE[[#This Row],[Atividade]])</f>
        <v>MECANIZAÇÃO - SOCADORA</v>
      </c>
      <c r="AK361" s="31" t="str">
        <f>BS_CONTROLE[[#This Row],[Local - Partida]]</f>
        <v>ZAC-2</v>
      </c>
      <c r="AL361" s="31" t="str">
        <f>BS_CONTROLE[[#This Row],[Local - Encerramento]]</f>
        <v>ZAC-2</v>
      </c>
      <c r="AM361" s="105" t="str">
        <f>IF(BS_CONTROLE[[#This Row],[Entre - Estações]]=0, "-", BS_CONTROLE[[#This Row],[Entre - Estações]])</f>
        <v>ZAC-ZSW</v>
      </c>
      <c r="AN361" s="105" t="str">
        <f>IF(BS_CONTROLE[[#This Row],[SB]]=0, "-", BS_CONTROLE[[#This Row],[SB]])</f>
        <v>ZACZSW</v>
      </c>
      <c r="AO361" s="105">
        <f>IF(BS_CONTROLE[[#This Row],[SUB]]=0, "-", BS_CONTROLE[[#This Row],[SUB]])</f>
        <v>70</v>
      </c>
      <c r="AP361" s="105">
        <f>BS_CONTROLE[[#This Row],[KM - Inicio]]</f>
        <v>86.5</v>
      </c>
      <c r="AQ361" s="105">
        <f>BS_CONTROLE[[#This Row],[KM - Inicio]]</f>
        <v>86.5</v>
      </c>
      <c r="AR361" s="108"/>
      <c r="AS361" s="108"/>
      <c r="AT361" s="108"/>
      <c r="AU361" s="136"/>
      <c r="AV361" s="136"/>
      <c r="AW361" s="14"/>
      <c r="AX361" s="14"/>
      <c r="AY361" s="164">
        <f>IF(D361="","*",IFERROR(IF(ISODD(COUNT(AS361:AX361)),"ERRO",SUM((AT361-AS361),(AV361-AU361),(AX361-AW361))),"ERRO"))</f>
        <v>0</v>
      </c>
      <c r="AZ361" s="153"/>
      <c r="BA361" s="109"/>
      <c r="BB361" s="10" t="str">
        <f>IFERROR(_xlfn.XLOOKUP(AI361, BS_ATIVIDADE[ATIVIDADE],BS_ATIVIDADE[UNIDADE] ), "*")</f>
        <v>M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Produção e Intervalo</v>
      </c>
      <c r="BR361" s="19">
        <f>IF(OR(B361="",F361=""),"*",AY361/P361)</f>
        <v>0</v>
      </c>
      <c r="BS361" s="19">
        <f>IF(OR(B361="",F361=""),"*",BA361/Q361)</f>
        <v>0</v>
      </c>
      <c r="BT361" s="8" t="str">
        <f t="shared" si="8"/>
        <v/>
      </c>
    </row>
    <row r="362" spans="1:72" hidden="1">
      <c r="A362" s="47" t="str">
        <f>D362&amp;B362</f>
        <v>A74</v>
      </c>
      <c r="B362" s="102"/>
      <c r="C362" s="135" t="str">
        <f>IF(BS_CONTROLE[[#This Row],[DATA]]="","",WEEKNUM(BS_CONTROLE[[#This Row],[DATA]]))</f>
        <v/>
      </c>
      <c r="D362" s="104" t="s">
        <v>681</v>
      </c>
      <c r="E362" s="159"/>
      <c r="F362" s="126" t="s">
        <v>579</v>
      </c>
      <c r="G362" s="142"/>
      <c r="H362" s="106" t="s">
        <v>1485</v>
      </c>
      <c r="I362" s="106" t="s">
        <v>333</v>
      </c>
      <c r="J362" s="105">
        <v>68</v>
      </c>
      <c r="K362" s="105">
        <v>52</v>
      </c>
      <c r="L362" s="105"/>
      <c r="M362" s="127" t="s">
        <v>1509</v>
      </c>
      <c r="N362" s="127" t="s">
        <v>1279</v>
      </c>
      <c r="O362" s="106">
        <v>0.33333333333333331</v>
      </c>
      <c r="P362" s="106">
        <v>4.1666666666666664E-2</v>
      </c>
      <c r="Q362" s="105">
        <v>60</v>
      </c>
      <c r="R362" s="10" t="str">
        <f>IFERROR(_xlfn.XLOOKUP(F362, BS_ATIVIDADE[ATIVIDADE],BS_ATIVIDADE[UNIDADE] ), "*")</f>
        <v>KM</v>
      </c>
      <c r="S362" s="128" t="s">
        <v>8</v>
      </c>
      <c r="T362" s="128" t="s">
        <v>261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 t="s">
        <v>1017</v>
      </c>
      <c r="W362" s="151" t="s">
        <v>1243</v>
      </c>
      <c r="X362" s="104" t="s">
        <v>386</v>
      </c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DETECÇÃO - RONDA 7 DIAS</v>
      </c>
      <c r="AJ362" s="9" t="str">
        <f>IF(BS_CONTROLE[[#This Row],[Atividade]]=0, "-", BS_CONTROLE[[#This Row],[Atividade]])</f>
        <v>DETECÇÃO - RONDA 7 DIAS</v>
      </c>
      <c r="AK362" s="31" t="str">
        <f>BS_CONTROLE[[#This Row],[Local - Partida]]</f>
        <v>ZBVZQB</v>
      </c>
      <c r="AL362" s="31" t="str">
        <f>BS_CONTROLE[[#This Row],[Local - Encerramento]]</f>
        <v>ZRX</v>
      </c>
      <c r="AM362" s="105" t="str">
        <f>IF(BS_CONTROLE[[#This Row],[Entre - Estações]]=0, "-", BS_CONTROLE[[#This Row],[Entre - Estações]])</f>
        <v>ZQBZBV-ZRX</v>
      </c>
      <c r="AN362" s="105" t="str">
        <f>IF(BS_CONTROLE[[#This Row],[SB]]=0, "-", BS_CONTROLE[[#This Row],[SB]])</f>
        <v>ZQBZBVZRX</v>
      </c>
      <c r="AO362" s="105">
        <f>IF(BS_CONTROLE[[#This Row],[SUB]]=0, "-", BS_CONTROLE[[#This Row],[SUB]])</f>
        <v>68</v>
      </c>
      <c r="AP362" s="105">
        <f>BS_CONTROLE[[#This Row],[KM - Inicio]]</f>
        <v>52</v>
      </c>
      <c r="AQ362" s="105">
        <f>BS_CONTROLE[[#This Row],[KM - Inicio]]</f>
        <v>52</v>
      </c>
      <c r="AR362" s="108"/>
      <c r="AS362" s="108"/>
      <c r="AT362" s="108"/>
      <c r="AU362" s="136"/>
      <c r="AV362" s="136"/>
      <c r="AW362" s="14"/>
      <c r="AX362" s="14"/>
      <c r="AY362" s="164">
        <f>IF(D362="","*",IFERROR(IF(ISODD(COUNT(AS362:AX362)),"ERRO",SUM((AT362-AS362),(AV362-AU362),(AX362-AW362))),"ERRO"))</f>
        <v>0</v>
      </c>
      <c r="AZ362" s="153"/>
      <c r="BA362" s="109"/>
      <c r="BB362" s="10" t="str">
        <f>IFERROR(_xlfn.XLOOKUP(AI362, BS_ATIVIDADE[ATIVIDADE],BS_ATIVIDADE[UNIDADE] ), "*")</f>
        <v>KM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8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8"/>
        <v/>
      </c>
    </row>
    <row r="364" spans="1:72" hidden="1">
      <c r="A364" s="47" t="str">
        <f>D364&amp;B364</f>
        <v>W5946093</v>
      </c>
      <c r="B364" s="102">
        <v>46093</v>
      </c>
      <c r="C364" s="135">
        <f>IF(BS_CONTROLE[[#This Row],[DATA]]="","",WEEKNUM(BS_CONTROLE[[#This Row],[DATA]]))</f>
        <v>11</v>
      </c>
      <c r="D364" s="104" t="s">
        <v>790</v>
      </c>
      <c r="E364" s="159">
        <v>356</v>
      </c>
      <c r="F364" s="126" t="s">
        <v>721</v>
      </c>
      <c r="G364" s="142" t="str">
        <f>IF(D364="","*",VLOOKUP(F364,BS_ATIVIDADE[],3,FALSE))</f>
        <v>DORMENTE - DESCARGA</v>
      </c>
      <c r="H364" s="106" t="s">
        <v>1510</v>
      </c>
      <c r="I364" s="106" t="s">
        <v>1510</v>
      </c>
      <c r="J364" s="105">
        <v>56</v>
      </c>
      <c r="K364" s="105">
        <v>253.7</v>
      </c>
      <c r="L364" s="105">
        <v>252.042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4" s="106">
        <v>0.33333333333333331</v>
      </c>
      <c r="P364" s="106">
        <v>6.25E-2</v>
      </c>
      <c r="Q364" s="105">
        <v>567</v>
      </c>
      <c r="R364" s="10" t="str">
        <f>IFERROR(_xlfn.XLOOKUP(F364, BS_ATIVIDADE[ATIVIDADE],BS_ATIVIDADE[UNIDADE] ), "*")</f>
        <v>Nº DE DORMENTES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4" s="105" t="s">
        <v>1284</v>
      </c>
      <c r="W364" s="151" t="s">
        <v>1511</v>
      </c>
      <c r="X364" s="104" t="s">
        <v>386</v>
      </c>
      <c r="Y364" s="129" t="s">
        <v>389</v>
      </c>
      <c r="Z364" s="104"/>
      <c r="AA364" s="105" t="s">
        <v>1176</v>
      </c>
      <c r="AB364" s="103" t="s">
        <v>377</v>
      </c>
      <c r="AC364" s="152" t="s">
        <v>371</v>
      </c>
      <c r="AD364" s="107">
        <v>0.29166666666666669</v>
      </c>
      <c r="AE364" s="105">
        <v>7629</v>
      </c>
      <c r="AF364" s="105"/>
      <c r="AG364" s="105"/>
      <c r="AH364" s="15"/>
      <c r="AI364" s="126" t="str">
        <f>IF(BS_CONTROLE[[#This Row],[Atividade]]=0, "-", BS_CONTROLE[[#This Row],[Atividade]])</f>
        <v>PDM - DESCARGA - DORMENTE</v>
      </c>
      <c r="AJ364" s="9" t="str">
        <f>IF(BS_CONTROLE[[#This Row],[Atividade]]=0, "-", BS_CONTROLE[[#This Row],[Atividade]])</f>
        <v>PDM - DESCARGA - DORMENTE</v>
      </c>
      <c r="AK364" s="31" t="str">
        <f>BS_CONTROLE[[#This Row],[Local - Partida]]</f>
        <v>ZYU-1</v>
      </c>
      <c r="AL364" s="31" t="str">
        <f>BS_CONTROLE[[#This Row],[Local - Encerramento]]</f>
        <v>ZYU-1</v>
      </c>
      <c r="AM364" s="105" t="str">
        <f>IF(BS_CONTROLE[[#This Row],[Entre - Estações]]=0, "-", BS_CONTROLE[[#This Row],[Entre - Estações]])</f>
        <v>ZQB-ZBV</v>
      </c>
      <c r="AN364" s="105" t="str">
        <f>IF(BS_CONTROLE[[#This Row],[SB]]=0, "-", BS_CONTROLE[[#This Row],[SB]])</f>
        <v>ZQBZBL</v>
      </c>
      <c r="AO364" s="105">
        <f>IF(BS_CONTROLE[[#This Row],[SUB]]=0, "-", BS_CONTROLE[[#This Row],[SUB]])</f>
        <v>56</v>
      </c>
      <c r="AP364" s="105">
        <f>BS_CONTROLE[[#This Row],[KM - Inicio]]</f>
        <v>253.7</v>
      </c>
      <c r="AQ364" s="105">
        <f>BS_CONTROLE[[#This Row],[KM - Inicio]]</f>
        <v>253.7</v>
      </c>
      <c r="AR364" s="108"/>
      <c r="AS364" s="108"/>
      <c r="AT364" s="108"/>
      <c r="AU364" s="136"/>
      <c r="AV364" s="136"/>
      <c r="AW364" s="14"/>
      <c r="AX364" s="14"/>
      <c r="AY364" s="164">
        <f>IF(D364="","*",IFERROR(IF(ISODD(COUNT(AS364:AX364)),"ERRO",SUM((AT364-AS364),(AV364-AU364),(AX364-AW364))),"ERRO"))</f>
        <v>0</v>
      </c>
      <c r="AZ364" s="153"/>
      <c r="BA364" s="109"/>
      <c r="BB364" s="10" t="str">
        <f>IFERROR(_xlfn.XLOOKUP(AI364, BS_ATIVIDADE[ATIVIDADE],BS_ATIVIDADE[UNIDADE] ), "*")</f>
        <v>Nº DE DORMENTES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Produção e Intervalo</v>
      </c>
      <c r="BR364" s="19">
        <f>IF(OR(B364="",F364=""),"*",AY364/P364)</f>
        <v>0</v>
      </c>
      <c r="BS364" s="19">
        <f>IF(OR(B364="",F364=""),"*",BA364/Q364)</f>
        <v>0</v>
      </c>
      <c r="BT364" s="8" t="str">
        <f t="shared" si="8"/>
        <v/>
      </c>
    </row>
    <row r="365" spans="1:72" hidden="1">
      <c r="A365" s="47" t="str">
        <f>D365&amp;B365</f>
        <v>JOSÉ (TP-879)46093</v>
      </c>
      <c r="B365" s="102">
        <v>46093</v>
      </c>
      <c r="C365" s="135">
        <f>IF(BS_CONTROLE[[#This Row],[DATA]]="","",WEEKNUM(BS_CONTROLE[[#This Row],[DATA]]))</f>
        <v>11</v>
      </c>
      <c r="D365" s="104" t="s">
        <v>865</v>
      </c>
      <c r="E365" s="159">
        <v>325</v>
      </c>
      <c r="F365" s="126" t="s">
        <v>744</v>
      </c>
      <c r="G365" s="142" t="str">
        <f>IF(D365="","*",VLOOKUP(F365,BS_ATIVIDADE[],3,FALSE))</f>
        <v>DORMENTE - SUBSTITUIÇÂO</v>
      </c>
      <c r="H365" s="106" t="s">
        <v>558</v>
      </c>
      <c r="I365" s="106"/>
      <c r="J365" s="105">
        <v>56</v>
      </c>
      <c r="K365" s="105">
        <v>253.7</v>
      </c>
      <c r="L365" s="105" t="s">
        <v>558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5" s="106">
        <v>0.375</v>
      </c>
      <c r="P365" s="106">
        <v>6.25E-2</v>
      </c>
      <c r="Q365" s="105">
        <v>30</v>
      </c>
      <c r="R365" s="10" t="str">
        <f>IFERROR(_xlfn.XLOOKUP(F365, BS_ATIVIDADE[ATIVIDADE],BS_ATIVIDADE[UNIDADE] ), "*")</f>
        <v>Nº DE DORMENTES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5" s="105" t="s">
        <v>1284</v>
      </c>
      <c r="W365" s="151" t="s">
        <v>1054</v>
      </c>
      <c r="X365" s="104" t="s">
        <v>386</v>
      </c>
      <c r="Y365" s="129" t="s">
        <v>389</v>
      </c>
      <c r="Z365" s="104"/>
      <c r="AA365" s="105" t="s">
        <v>558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PDM - SUBSTITUIÇÃO - DORMENTE</v>
      </c>
      <c r="AJ365" s="9" t="str">
        <f>IF(BS_CONTROLE[[#This Row],[Atividade]]=0, "-", BS_CONTROLE[[#This Row],[Atividade]])</f>
        <v>PDM - SUBSTITUIÇÃO - DORMENTE</v>
      </c>
      <c r="AK365" s="31" t="str">
        <f>BS_CONTROLE[[#This Row],[Local - Partida]]</f>
        <v>-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ZQB-ZBV</v>
      </c>
      <c r="AN365" s="105" t="str">
        <f>IF(BS_CONTROLE[[#This Row],[SB]]=0, "-", BS_CONTROLE[[#This Row],[SB]])</f>
        <v>ZQBZBL</v>
      </c>
      <c r="AO365" s="105">
        <f>IF(BS_CONTROLE[[#This Row],[SUB]]=0, "-", BS_CONTROLE[[#This Row],[SUB]])</f>
        <v>56</v>
      </c>
      <c r="AP365" s="105">
        <f>BS_CONTROLE[[#This Row],[KM - Inicio]]</f>
        <v>253.7</v>
      </c>
      <c r="AQ365" s="105">
        <f>BS_CONTROLE[[#This Row],[KM - Inicio]]</f>
        <v>253.7</v>
      </c>
      <c r="AR365" s="108"/>
      <c r="AS365" s="108"/>
      <c r="AT365" s="108"/>
      <c r="AU365" s="136"/>
      <c r="AV365" s="136"/>
      <c r="AW365" s="14"/>
      <c r="AX365" s="14"/>
      <c r="AY365" s="164">
        <f>IF(D365="","*",IFERROR(IF(ISODD(COUNT(AS365:AX365)),"ERRO",SUM((AT365-AS365),(AV365-AU365),(AX365-AW365))),"ERRO"))</f>
        <v>0</v>
      </c>
      <c r="AZ365" s="153"/>
      <c r="BA365" s="109"/>
      <c r="BB365" s="10" t="str">
        <f>IFERROR(_xlfn.XLOOKUP(AI365, BS_ATIVIDADE[ATIVIDADE],BS_ATIVIDADE[UNIDADE] ), "*")</f>
        <v>Nº DE DORMENTES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Produção e Intervalo</v>
      </c>
      <c r="BR365" s="19">
        <f>IF(OR(B365="",F365=""),"*",AY365/P365)</f>
        <v>0</v>
      </c>
      <c r="BS365" s="19">
        <f>IF(OR(B365="",F365=""),"*",BA365/Q365)</f>
        <v>0</v>
      </c>
      <c r="BT365" s="8" t="str">
        <f t="shared" si="8"/>
        <v/>
      </c>
    </row>
    <row r="366" spans="1:72" hidden="1">
      <c r="A366" s="47" t="str">
        <f>D366&amp;B366</f>
        <v>EDSON/NIVALDO (TP-819)46093</v>
      </c>
      <c r="B366" s="102">
        <v>46093</v>
      </c>
      <c r="C366" s="135">
        <f>IF(BS_CONTROLE[[#This Row],[DATA]]="","",WEEKNUM(BS_CONTROLE[[#This Row],[DATA]]))</f>
        <v>11</v>
      </c>
      <c r="D366" s="104" t="s">
        <v>842</v>
      </c>
      <c r="E366" s="159">
        <v>30</v>
      </c>
      <c r="F366" s="126" t="s">
        <v>744</v>
      </c>
      <c r="G366" s="142" t="str">
        <f>IF(D366="","*",VLOOKUP(F366,BS_ATIVIDADE[],3,FALSE))</f>
        <v>DORMENTE - SUBSTITUIÇÂO</v>
      </c>
      <c r="H366" s="106" t="s">
        <v>558</v>
      </c>
      <c r="I366" s="106" t="s">
        <v>558</v>
      </c>
      <c r="J366" s="105">
        <v>49</v>
      </c>
      <c r="K366" s="105">
        <v>224.45</v>
      </c>
      <c r="L366" s="105" t="s">
        <v>558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66" s="106">
        <v>0.375</v>
      </c>
      <c r="P366" s="106">
        <v>6.25E-2</v>
      </c>
      <c r="Q366" s="105">
        <v>40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6" s="105" t="s">
        <v>1284</v>
      </c>
      <c r="W366" s="151" t="s">
        <v>1092</v>
      </c>
      <c r="X366" s="104" t="s">
        <v>386</v>
      </c>
      <c r="Y366" s="129" t="s">
        <v>389</v>
      </c>
      <c r="Z366" s="104"/>
      <c r="AA366" s="105" t="s">
        <v>558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 t="str">
        <f>BS_CONTROLE[[#This Row],[Local - Encerramento]]</f>
        <v>-</v>
      </c>
      <c r="AM366" s="105" t="str">
        <f>IF(BS_CONTROLE[[#This Row],[Entre - Estações]]=0, "-", BS_CONTROLE[[#This Row],[Entre - Estações]])</f>
        <v>ZXI-ZVK</v>
      </c>
      <c r="AN366" s="105" t="str">
        <f>IF(BS_CONTROLE[[#This Row],[SB]]=0, "-", BS_CONTROLE[[#This Row],[SB]])</f>
        <v>224ZIC1</v>
      </c>
      <c r="AO366" s="105">
        <f>IF(BS_CONTROLE[[#This Row],[SUB]]=0, "-", BS_CONTROLE[[#This Row],[SUB]])</f>
        <v>49</v>
      </c>
      <c r="AP366" s="105">
        <f>BS_CONTROLE[[#This Row],[KM - Inicio]]</f>
        <v>224.45</v>
      </c>
      <c r="AQ366" s="105">
        <f>BS_CONTROLE[[#This Row],[KM - Inicio]]</f>
        <v>224.45</v>
      </c>
      <c r="AR366" s="108"/>
      <c r="AS366" s="108"/>
      <c r="AT366" s="108"/>
      <c r="AU366" s="136"/>
      <c r="AV366" s="136"/>
      <c r="AW366" s="14"/>
      <c r="AX366" s="14"/>
      <c r="AY366" s="164">
        <f>IF(D366="","*",IFERROR(IF(ISODD(COUNT(AS366:AX366)),"ERRO",SUM((AT366-AS366),(AV366-AU366),(AX366-AW366))),"ERRO"))</f>
        <v>0</v>
      </c>
      <c r="AZ366" s="153"/>
      <c r="BA366" s="109"/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Produção e Intervalo</v>
      </c>
      <c r="BR366" s="19">
        <f>IF(OR(B366="",F366=""),"*",AY366/P366)</f>
        <v>0</v>
      </c>
      <c r="BS366" s="19">
        <f>IF(OR(B366="",F366=""),"*",BA366/Q366)</f>
        <v>0</v>
      </c>
      <c r="BT366" s="8" t="str">
        <f t="shared" si="8"/>
        <v/>
      </c>
    </row>
    <row r="367" spans="1:72" hidden="1">
      <c r="A367" s="47" t="str">
        <f>D367&amp;B367</f>
        <v>ROGÉRIO (TP-730)46093</v>
      </c>
      <c r="B367" s="102">
        <v>46093</v>
      </c>
      <c r="C367" s="135">
        <f>IF(BS_CONTROLE[[#This Row],[DATA]]="","",WEEKNUM(BS_CONTROLE[[#This Row],[DATA]]))</f>
        <v>11</v>
      </c>
      <c r="D367" s="104" t="s">
        <v>900</v>
      </c>
      <c r="E367" s="159">
        <v>57</v>
      </c>
      <c r="F367" s="126" t="s">
        <v>744</v>
      </c>
      <c r="G367" s="142" t="str">
        <f>IF(D367="","*",VLOOKUP(F367,BS_ATIVIDADE[],3,FALSE))</f>
        <v>DORMENTE - SUBSTITUIÇÂO</v>
      </c>
      <c r="H367" s="127" t="str" cm="1">
        <f t="array" ref="H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67" s="106" t="s">
        <v>558</v>
      </c>
      <c r="J367" s="105">
        <v>49</v>
      </c>
      <c r="K367" s="105">
        <v>202.45</v>
      </c>
      <c r="L367" s="105" t="s">
        <v>558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7" s="106">
        <v>0.375</v>
      </c>
      <c r="P367" s="106">
        <v>6.25E-2</v>
      </c>
      <c r="Q367" s="105">
        <v>40</v>
      </c>
      <c r="R367" s="10" t="str">
        <f>IFERROR(_xlfn.XLOOKUP(F367, BS_ATIVIDADE[ATIVIDADE],BS_ATIVIDADE[UNIDADE] ), "*")</f>
        <v>Nº DE DORMENTES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7" s="105" t="s">
        <v>1284</v>
      </c>
      <c r="W367" s="151" t="s">
        <v>1092</v>
      </c>
      <c r="X367" s="104" t="s">
        <v>386</v>
      </c>
      <c r="Y367" s="129" t="s">
        <v>389</v>
      </c>
      <c r="Z367" s="104"/>
      <c r="AA367" s="105" t="s">
        <v>558</v>
      </c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PDM - SUBSTITUIÇÃO - DORMENTE</v>
      </c>
      <c r="AJ367" s="9" t="str">
        <f>IF(BS_CONTROLE[[#This Row],[Atividade]]=0, "-", BS_CONTROLE[[#This Row],[Atividade]])</f>
        <v>PDM - SUBSTITUIÇÃO - DORMENTE</v>
      </c>
      <c r="AK367" s="31" t="str">
        <f>BS_CONTROLE[[#This Row],[Local - Partida]]</f>
        <v>ZYU1</v>
      </c>
      <c r="AL367" s="31" t="str">
        <f>BS_CONTROLE[[#This Row],[Local - Encerramento]]</f>
        <v>-</v>
      </c>
      <c r="AM367" s="105" t="str">
        <f>IF(BS_CONTROLE[[#This Row],[Entre - Estações]]=0, "-", BS_CONTROLE[[#This Row],[Entre - Estações]])</f>
        <v>ZYU</v>
      </c>
      <c r="AN367" s="105" t="str">
        <f>IF(BS_CONTROLE[[#This Row],[SB]]=0, "-", BS_CONTROLE[[#This Row],[SB]])</f>
        <v>ZYU1</v>
      </c>
      <c r="AO367" s="105">
        <f>IF(BS_CONTROLE[[#This Row],[SUB]]=0, "-", BS_CONTROLE[[#This Row],[SUB]])</f>
        <v>49</v>
      </c>
      <c r="AP367" s="105">
        <f>BS_CONTROLE[[#This Row],[KM - Inicio]]</f>
        <v>202.45</v>
      </c>
      <c r="AQ367" s="105">
        <f>BS_CONTROLE[[#This Row],[KM - Inicio]]</f>
        <v>202.45</v>
      </c>
      <c r="AR367" s="108"/>
      <c r="AS367" s="108"/>
      <c r="AT367" s="108"/>
      <c r="AU367" s="136"/>
      <c r="AV367" s="136"/>
      <c r="AW367" s="14"/>
      <c r="AX367" s="14"/>
      <c r="AY367" s="164">
        <f>IF(D367="","*",IFERROR(IF(ISODD(COUNT(AS367:AX367)),"ERRO",SUM((AT367-AS367),(AV367-AU367),(AX367-AW367))),"ERRO"))</f>
        <v>0</v>
      </c>
      <c r="AZ367" s="153"/>
      <c r="BA367" s="109"/>
      <c r="BB367" s="10" t="str">
        <f>IFERROR(_xlfn.XLOOKUP(AI367, BS_ATIVIDADE[ATIVIDADE],BS_ATIVIDADE[UNIDADE] ), "*")</f>
        <v>Nº DE DORMENTES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Produção e Intervalo</v>
      </c>
      <c r="BR367" s="19">
        <f>IF(OR(B367="",F367=""),"*",AY367/P367)</f>
        <v>0</v>
      </c>
      <c r="BS367" s="19">
        <f>IF(OR(B367="",F367=""),"*",BA367/Q367)</f>
        <v>0</v>
      </c>
      <c r="BT367" s="8" t="str">
        <f t="shared" si="8"/>
        <v/>
      </c>
    </row>
    <row r="368" spans="1:72" hidden="1">
      <c r="A368" s="47" t="str">
        <f>D368&amp;B368</f>
        <v>V93</v>
      </c>
      <c r="B368" s="102"/>
      <c r="C368" s="135" t="str">
        <f>IF(BS_CONTROLE[[#This Row],[DATA]]="","",WEEKNUM(BS_CONTROLE[[#This Row],[DATA]]))</f>
        <v/>
      </c>
      <c r="D368" s="104" t="s">
        <v>775</v>
      </c>
      <c r="E368" s="159">
        <v>52</v>
      </c>
      <c r="F368" s="126" t="s">
        <v>663</v>
      </c>
      <c r="G368" s="142" t="str">
        <f>IF(D368="","*",VLOOKUP(F368,BS_ATIVIDADE[],3,FALSE))</f>
        <v>MECANIZAÇÃO - SOCADORA</v>
      </c>
      <c r="H368" s="105" t="s">
        <v>1290</v>
      </c>
      <c r="I368" s="105" t="s">
        <v>1290</v>
      </c>
      <c r="J368" s="105">
        <v>56</v>
      </c>
      <c r="K368" s="105">
        <v>190.07</v>
      </c>
      <c r="L368" s="105">
        <v>188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27" t="s">
        <v>1291</v>
      </c>
      <c r="O368" s="106">
        <v>0.39583333333333331</v>
      </c>
      <c r="P368" s="106">
        <v>8.3333333333333329E-2</v>
      </c>
      <c r="Q368" s="105">
        <v>200</v>
      </c>
      <c r="R368" s="10" t="str">
        <f>IFERROR(_xlfn.XLOOKUP(F368, BS_ATIVIDADE[ATIVIDADE],BS_ATIVIDADE[UNIDADE] ), "*")</f>
        <v>M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8" s="105" t="s">
        <v>1029</v>
      </c>
      <c r="W368" s="151" t="s">
        <v>1013</v>
      </c>
      <c r="X368" s="104" t="s">
        <v>386</v>
      </c>
      <c r="Y368" s="129"/>
      <c r="Z368" s="104"/>
      <c r="AA368" s="105">
        <v>1</v>
      </c>
      <c r="AB368" s="103" t="s">
        <v>383</v>
      </c>
      <c r="AC368" s="152" t="s">
        <v>384</v>
      </c>
      <c r="AD368" s="107">
        <v>0.33333333333333331</v>
      </c>
      <c r="AE368" s="105" t="s">
        <v>558</v>
      </c>
      <c r="AF368" s="105"/>
      <c r="AG368" s="105"/>
      <c r="AH368" s="15"/>
      <c r="AI368" s="126" t="str">
        <f>IF(BS_CONTROLE[[#This Row],[Atividade]]=0, "-", BS_CONTROLE[[#This Row],[Atividade]])</f>
        <v>MECANIZAÇÃO - SOCADORA</v>
      </c>
      <c r="AJ368" s="9" t="str">
        <f>IF(BS_CONTROLE[[#This Row],[Atividade]]=0, "-", BS_CONTROLE[[#This Row],[Atividade]])</f>
        <v>MECANIZAÇÃO - SOCADORA</v>
      </c>
      <c r="AK368" s="31" t="str">
        <f>BS_CONTROLE[[#This Row],[Local - Partida]]</f>
        <v>ZXP-2</v>
      </c>
      <c r="AL368" s="31" t="str">
        <f>BS_CONTROLE[[#This Row],[Local - Encerramento]]</f>
        <v>ZXP-2</v>
      </c>
      <c r="AM368" s="105" t="str">
        <f>IF(BS_CONTROLE[[#This Row],[Entre - Estações]]=0, "-", BS_CONTROLE[[#This Row],[Entre - Estações]])</f>
        <v>ZXP-ZFY</v>
      </c>
      <c r="AN368" s="105" t="str">
        <f>IF(BS_CONTROLE[[#This Row],[SB]]=0, "-", BS_CONTROLE[[#This Row],[SB]])</f>
        <v>189ZFY/ZXP189</v>
      </c>
      <c r="AO368" s="105">
        <f>IF(BS_CONTROLE[[#This Row],[SUB]]=0, "-", BS_CONTROLE[[#This Row],[SUB]])</f>
        <v>56</v>
      </c>
      <c r="AP368" s="105">
        <f>BS_CONTROLE[[#This Row],[KM - Inicio]]</f>
        <v>190.07</v>
      </c>
      <c r="AQ368" s="105">
        <f>BS_CONTROLE[[#This Row],[KM - Inicio]]</f>
        <v>190.07</v>
      </c>
      <c r="AR368" s="108"/>
      <c r="AS368" s="108"/>
      <c r="AT368" s="108"/>
      <c r="AU368" s="136"/>
      <c r="AV368" s="136"/>
      <c r="AW368" s="14"/>
      <c r="AX368" s="14"/>
      <c r="AY368" s="164">
        <f>IF(D368="","*",IFERROR(IF(ISODD(COUNT(AS368:AX368)),"ERRO",SUM((AT368-AS368),(AV368-AU368),(AX368-AW368))),"ERRO"))</f>
        <v>0</v>
      </c>
      <c r="AZ368" s="153"/>
      <c r="BA368" s="109"/>
      <c r="BB368" s="10" t="str">
        <f>IFERROR(_xlfn.XLOOKUP(AI368, BS_ATIVIDADE[ATIVIDADE],BS_ATIVIDADE[UNIDADE] ), "*")</f>
        <v>M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8"/>
        <v/>
      </c>
    </row>
    <row r="369" spans="1:72" hidden="1">
      <c r="A369" s="47" t="str">
        <f>D369&amp;B369</f>
        <v>ROBSON (TF-701)46093</v>
      </c>
      <c r="B369" s="102">
        <v>46093</v>
      </c>
      <c r="C369" s="135">
        <f>IF(BS_CONTROLE[[#This Row],[DATA]]="","",WEEKNUM(BS_CONTROLE[[#This Row],[DATA]]))</f>
        <v>11</v>
      </c>
      <c r="D369" s="104" t="s">
        <v>898</v>
      </c>
      <c r="E369" s="177">
        <v>114</v>
      </c>
      <c r="F369" s="126" t="s">
        <v>636</v>
      </c>
      <c r="G369" s="142" t="str">
        <f>IF(D369="","*",VLOOKUP(F369,BS_ATIVIDADE[],3,FALSE))</f>
        <v>LIMPEZA LASTRO</v>
      </c>
      <c r="H369" s="127" t="str" cm="1">
        <f t="array" ref="H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69" s="106" t="s">
        <v>558</v>
      </c>
      <c r="J369" s="105">
        <v>56</v>
      </c>
      <c r="K369" s="105">
        <v>187.58</v>
      </c>
      <c r="L369" s="105" t="s">
        <v>558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9" s="106">
        <v>0.41666666666666669</v>
      </c>
      <c r="P369" s="106">
        <v>6.25E-2</v>
      </c>
      <c r="Q369" s="105">
        <v>15</v>
      </c>
      <c r="R369" s="10" t="str">
        <f>IFERROR(_xlfn.XLOOKUP(F369, BS_ATIVIDADE[ATIVIDADE],BS_ATIVIDADE[UNIDADE] ), "*")</f>
        <v>M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9" s="105" t="s">
        <v>1284</v>
      </c>
      <c r="W369" s="151" t="s">
        <v>1295</v>
      </c>
      <c r="X369" s="104" t="s">
        <v>386</v>
      </c>
      <c r="Y369" s="129" t="s">
        <v>389</v>
      </c>
      <c r="Z369" s="104"/>
      <c r="AA369" s="105" t="s">
        <v>558</v>
      </c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LIMPEZA LASTRO</v>
      </c>
      <c r="AJ369" s="9" t="str">
        <f>IF(BS_CONTROLE[[#This Row],[Atividade]]=0, "-", BS_CONTROLE[[#This Row],[Atividade]])</f>
        <v>LIMPEZA LASTRO</v>
      </c>
      <c r="AK369" s="31" t="str">
        <f>BS_CONTROLE[[#This Row],[Local - Partida]]</f>
        <v>ZXP189</v>
      </c>
      <c r="AL369" s="31" t="str">
        <f>BS_CONTROLE[[#This Row],[Local - Encerramento]]</f>
        <v>-</v>
      </c>
      <c r="AM369" s="105" t="str">
        <f>IF(BS_CONTROLE[[#This Row],[Entre - Estações]]=0, "-", BS_CONTROLE[[#This Row],[Entre - Estações]])</f>
        <v>ZXP-ZFY</v>
      </c>
      <c r="AN369" s="105" t="str">
        <f>IF(BS_CONTROLE[[#This Row],[SB]]=0, "-", BS_CONTROLE[[#This Row],[SB]])</f>
        <v>ZXP189</v>
      </c>
      <c r="AO369" s="105">
        <f>IF(BS_CONTROLE[[#This Row],[SUB]]=0, "-", BS_CONTROLE[[#This Row],[SUB]])</f>
        <v>56</v>
      </c>
      <c r="AP369" s="105">
        <f>BS_CONTROLE[[#This Row],[KM - Inicio]]</f>
        <v>187.58</v>
      </c>
      <c r="AQ369" s="105">
        <f>BS_CONTROLE[[#This Row],[KM - Inicio]]</f>
        <v>187.58</v>
      </c>
      <c r="AR369" s="108"/>
      <c r="AS369" s="108"/>
      <c r="AT369" s="108"/>
      <c r="AU369" s="136"/>
      <c r="AV369" s="136"/>
      <c r="AW369" s="14"/>
      <c r="AX369" s="14"/>
      <c r="AY369" s="164">
        <f>IF(D369="","*",IFERROR(IF(ISODD(COUNT(AS369:AX369)),"ERRO",SUM((AT369-AS369),(AV369-AU369),(AX369-AW369))),"ERRO"))</f>
        <v>0</v>
      </c>
      <c r="AZ369" s="153"/>
      <c r="BA369" s="109"/>
      <c r="BB369" s="10" t="str">
        <f>IFERROR(_xlfn.XLOOKUP(AI369, BS_ATIVIDADE[ATIVIDADE],BS_ATIVIDADE[UNIDADE] ), "*")</f>
        <v>M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Produção e Intervalo</v>
      </c>
      <c r="BR369" s="19">
        <f>IF(OR(B369="",F369=""),"*",AY369/P369)</f>
        <v>0</v>
      </c>
      <c r="BS369" s="19">
        <f>IF(OR(B369="",F369=""),"*",BA369/Q369)</f>
        <v>0</v>
      </c>
      <c r="BT369" s="8" t="str">
        <f t="shared" si="8"/>
        <v/>
      </c>
    </row>
    <row r="370" spans="1:72" hidden="1">
      <c r="A370" s="47" t="str">
        <f>D370&amp;B370</f>
        <v>CARLOS (TP-722)46093</v>
      </c>
      <c r="B370" s="102">
        <v>46093</v>
      </c>
      <c r="C370" s="135">
        <f>IF(BS_CONTROLE[[#This Row],[DATA]]="","",WEEKNUM(BS_CONTROLE[[#This Row],[DATA]]))</f>
        <v>11</v>
      </c>
      <c r="D370" s="104" t="s">
        <v>826</v>
      </c>
      <c r="E370" s="159">
        <v>262</v>
      </c>
      <c r="F370" s="126" t="s">
        <v>740</v>
      </c>
      <c r="G370" s="142" t="str">
        <f>IF(D370="","*",VLOOKUP(F370,BS_ATIVIDADE[],3,FALSE))</f>
        <v>SOLDA</v>
      </c>
      <c r="H370" s="106" t="s">
        <v>558</v>
      </c>
      <c r="I370" s="106" t="s">
        <v>558</v>
      </c>
      <c r="J370" s="105">
        <v>56</v>
      </c>
      <c r="K370" s="105">
        <v>158.4</v>
      </c>
      <c r="L370" s="105" t="s">
        <v>558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70" s="106">
        <v>0.375</v>
      </c>
      <c r="P370" s="106">
        <v>6.25E-2</v>
      </c>
      <c r="Q370" s="105">
        <v>1</v>
      </c>
      <c r="R370" s="10" t="str">
        <f>IFERROR(_xlfn.XLOOKUP(F370, BS_ATIVIDADE[ATIVIDADE],BS_ATIVIDADE[UNIDADE] ), "*")</f>
        <v>Nº DE SOLDA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1284</v>
      </c>
      <c r="W370" s="151" t="s">
        <v>1025</v>
      </c>
      <c r="X370" s="104" t="s">
        <v>386</v>
      </c>
      <c r="Y370" s="129" t="s">
        <v>389</v>
      </c>
      <c r="Z370" s="104"/>
      <c r="AA370" s="105">
        <v>1</v>
      </c>
      <c r="AB370" s="103" t="s">
        <v>377</v>
      </c>
      <c r="AC370" s="152" t="s">
        <v>371</v>
      </c>
      <c r="AD370" s="107">
        <v>0.3125</v>
      </c>
      <c r="AE370" s="105" t="s">
        <v>558</v>
      </c>
      <c r="AF370" s="105"/>
      <c r="AG370" s="105"/>
      <c r="AH370" s="15"/>
      <c r="AI370" s="126" t="str">
        <f>IF(BS_CONTROLE[[#This Row],[Atividade]]=0, "-", BS_CONTROLE[[#This Row],[Atividade]])</f>
        <v>PDM - SOLDA</v>
      </c>
      <c r="AJ370" s="9" t="str">
        <f>IF(BS_CONTROLE[[#This Row],[Atividade]]=0, "-", BS_CONTROLE[[#This Row],[Atividade]])</f>
        <v>PDM - SOLDA</v>
      </c>
      <c r="AK370" s="31" t="str">
        <f>BS_CONTROLE[[#This Row],[Local - Partida]]</f>
        <v>-</v>
      </c>
      <c r="AL370" s="31" t="str">
        <f>BS_CONTROLE[[#This Row],[Local - Encerramento]]</f>
        <v>-</v>
      </c>
      <c r="AM370" s="105" t="str">
        <f>IF(BS_CONTROLE[[#This Row],[Entre - Estações]]=0, "-", BS_CONTROLE[[#This Row],[Entre - Estações]])</f>
        <v>ZPS-ZCX</v>
      </c>
      <c r="AN370" s="105" t="str">
        <f>IF(BS_CONTROLE[[#This Row],[SB]]=0, "-", BS_CONTROLE[[#This Row],[SB]])</f>
        <v>ZPSZCX</v>
      </c>
      <c r="AO370" s="105">
        <f>IF(BS_CONTROLE[[#This Row],[SUB]]=0, "-", BS_CONTROLE[[#This Row],[SUB]])</f>
        <v>56</v>
      </c>
      <c r="AP370" s="105">
        <f>BS_CONTROLE[[#This Row],[KM - Inicio]]</f>
        <v>158.4</v>
      </c>
      <c r="AQ370" s="105">
        <f>BS_CONTROLE[[#This Row],[KM - Inicio]]</f>
        <v>158.4</v>
      </c>
      <c r="AR370" s="108"/>
      <c r="AS370" s="108"/>
      <c r="AT370" s="108"/>
      <c r="AU370" s="136"/>
      <c r="AV370" s="136"/>
      <c r="AW370" s="14"/>
      <c r="AX370" s="14"/>
      <c r="AY370" s="164">
        <f>IF(D370="","*",IFERROR(IF(ISODD(COUNT(AS370:AX370)),"ERRO",SUM((AT370-AS370),(AV370-AU370),(AX370-AW370))),"ERRO"))</f>
        <v>0</v>
      </c>
      <c r="AZ370" s="153"/>
      <c r="BA370" s="109"/>
      <c r="BB370" s="10" t="str">
        <f>IFERROR(_xlfn.XLOOKUP(AI370, BS_ATIVIDADE[ATIVIDADE],BS_ATIVIDADE[UNIDADE] ), "*")</f>
        <v>Nº DE SOLDA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Produção e Intervalo</v>
      </c>
      <c r="BR370" s="19">
        <f>IF(OR(B370="",F370=""),"*",AY370/P370)</f>
        <v>0</v>
      </c>
      <c r="BS370" s="19">
        <f>IF(OR(B370="",F370=""),"*",BA370/Q370)</f>
        <v>0</v>
      </c>
      <c r="BT370" s="8" t="str">
        <f t="shared" si="8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8"/>
        <v/>
      </c>
    </row>
    <row r="372" spans="1:72" hidden="1">
      <c r="A372" s="47" t="str">
        <f>D372&amp;B372</f>
        <v>E1746093</v>
      </c>
      <c r="B372" s="102">
        <v>46093</v>
      </c>
      <c r="C372" s="135">
        <f>IF(BS_CONTROLE[[#This Row],[DATA]]="","",WEEKNUM(BS_CONTROLE[[#This Row],[DATA]]))</f>
        <v>11</v>
      </c>
      <c r="D372" s="104" t="s">
        <v>702</v>
      </c>
      <c r="E372" s="159">
        <v>334</v>
      </c>
      <c r="F372" s="126" t="s">
        <v>560</v>
      </c>
      <c r="G372" s="142" t="str">
        <f>IF(D372="","*",VLOOKUP(F372,BS_ATIVIDADE[],3,FALSE))</f>
        <v>CAMINHÂO - SOLDA</v>
      </c>
      <c r="H372" s="106" t="s">
        <v>1480</v>
      </c>
      <c r="I372" s="106" t="s">
        <v>1480</v>
      </c>
      <c r="J372" s="105">
        <v>55</v>
      </c>
      <c r="K372" s="105">
        <v>106.432</v>
      </c>
      <c r="L372" s="105">
        <v>106.75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72" s="106">
        <v>0.375</v>
      </c>
      <c r="P372" s="106">
        <v>0.125</v>
      </c>
      <c r="Q372" s="105">
        <v>2</v>
      </c>
      <c r="R372" s="10" t="str">
        <f>IFERROR(_xlfn.XLOOKUP(F372, BS_ATIVIDADE[ATIVIDADE],BS_ATIVIDADE[UNIDADE] ), "*")</f>
        <v>Nº DE SOLDA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2" s="105" t="s">
        <v>1481</v>
      </c>
      <c r="W372" s="151" t="s">
        <v>1021</v>
      </c>
      <c r="X372" s="104" t="s">
        <v>386</v>
      </c>
      <c r="Y372" s="129" t="s">
        <v>389</v>
      </c>
      <c r="Z372" s="104"/>
      <c r="AA372" s="105">
        <v>1</v>
      </c>
      <c r="AB372" s="103" t="s">
        <v>377</v>
      </c>
      <c r="AC372" s="152" t="s">
        <v>371</v>
      </c>
      <c r="AD372" s="107">
        <v>0.35416666666666669</v>
      </c>
      <c r="AE372" s="105" t="s">
        <v>558</v>
      </c>
      <c r="AF372" s="105"/>
      <c r="AG372" s="105"/>
      <c r="AH372" s="15"/>
      <c r="AI372" s="126" t="str">
        <f>IF(BS_CONTROLE[[#This Row],[Atividade]]=0, "-", BS_CONTROLE[[#This Row],[Atividade]])</f>
        <v>CAMINHÃO DE SOLDA</v>
      </c>
      <c r="AJ372" s="9" t="str">
        <f>IF(BS_CONTROLE[[#This Row],[Atividade]]=0, "-", BS_CONTROLE[[#This Row],[Atividade]])</f>
        <v>CAMINHÃO DE SOLDA</v>
      </c>
      <c r="AK372" s="31" t="str">
        <f>BS_CONTROLE[[#This Row],[Local - Partida]]</f>
        <v>102ZKW-2</v>
      </c>
      <c r="AL372" s="31" t="str">
        <f>BS_CONTROLE[[#This Row],[Local - Encerramento]]</f>
        <v>102ZKW-2</v>
      </c>
      <c r="AM372" s="105" t="str">
        <f>IF(BS_CONTROLE[[#This Row],[Entre - Estações]]=0, "-", BS_CONTROLE[[#This Row],[Entre - Estações]])</f>
        <v>ZLU</v>
      </c>
      <c r="AN372" s="105" t="str">
        <f>IF(BS_CONTROLE[[#This Row],[SB]]=0, "-", BS_CONTROLE[[#This Row],[SB]])</f>
        <v>ZLU1052</v>
      </c>
      <c r="AO372" s="105">
        <f>IF(BS_CONTROLE[[#This Row],[SUB]]=0, "-", BS_CONTROLE[[#This Row],[SUB]])</f>
        <v>55</v>
      </c>
      <c r="AP372" s="105">
        <f>BS_CONTROLE[[#This Row],[KM - Inicio]]</f>
        <v>106.432</v>
      </c>
      <c r="AQ372" s="105">
        <f>BS_CONTROLE[[#This Row],[KM - Inicio]]</f>
        <v>106.432</v>
      </c>
      <c r="AR372" s="108"/>
      <c r="AS372" s="108"/>
      <c r="AT372" s="108"/>
      <c r="AU372" s="136"/>
      <c r="AV372" s="136"/>
      <c r="AW372" s="14"/>
      <c r="AX372" s="14"/>
      <c r="AY372" s="164">
        <f>IF(D372="","*",IFERROR(IF(ISODD(COUNT(AS372:AX372)),"ERRO",SUM((AT372-AS372),(AV372-AU372),(AX372-AW372))),"ERRO"))</f>
        <v>0</v>
      </c>
      <c r="AZ372" s="153"/>
      <c r="BA372" s="109"/>
      <c r="BB372" s="10" t="str">
        <f>IFERROR(_xlfn.XLOOKUP(AI372, BS_ATIVIDADE[ATIVIDADE],BS_ATIVIDADE[UNIDADE] ), "*")</f>
        <v>Nº DE SOLDA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Produção e Intervalo</v>
      </c>
      <c r="BR372" s="19">
        <f>IF(OR(B372="",F372=""),"*",AY372/P372)</f>
        <v>0</v>
      </c>
      <c r="BS372" s="19">
        <f>IF(OR(B372="",F372=""),"*",BA372/Q372)</f>
        <v>0</v>
      </c>
      <c r="BT372" s="8" t="str">
        <f t="shared" si="8"/>
        <v/>
      </c>
    </row>
    <row r="373" spans="1:72" hidden="1">
      <c r="A373" s="47" t="str">
        <f>D373&amp;B373</f>
        <v>W6046093</v>
      </c>
      <c r="B373" s="102">
        <v>46093</v>
      </c>
      <c r="C373" s="135">
        <f>IF(BS_CONTROLE[[#This Row],[DATA]]="","",WEEKNUM(BS_CONTROLE[[#This Row],[DATA]]))</f>
        <v>11</v>
      </c>
      <c r="D373" s="104" t="s">
        <v>791</v>
      </c>
      <c r="E373" s="159">
        <v>367</v>
      </c>
      <c r="F373" s="126" t="s">
        <v>753</v>
      </c>
      <c r="G373" s="142" t="str">
        <f>IF(D373="","*",VLOOKUP(F373,BS_ATIVIDADE[],3,FALSE))</f>
        <v>OUTROS</v>
      </c>
      <c r="H373" s="106" t="s">
        <v>1068</v>
      </c>
      <c r="I373" s="106" t="s">
        <v>1068</v>
      </c>
      <c r="J373" s="105">
        <v>55</v>
      </c>
      <c r="K373" s="105">
        <v>124.5</v>
      </c>
      <c r="L373" s="105" t="s">
        <v>558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27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373" s="106">
        <v>0.35416666666666669</v>
      </c>
      <c r="P373" s="106">
        <v>2.7777777777777776E-2</v>
      </c>
      <c r="Q373" s="105">
        <v>1</v>
      </c>
      <c r="R373" s="10" t="str">
        <f>IFERROR(_xlfn.XLOOKUP(F373, BS_ATIVIDADE[ATIVIDADE],BS_ATIVIDADE[UNIDADE] ), "*")</f>
        <v>BINÁRIO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3" s="105" t="s">
        <v>1184</v>
      </c>
      <c r="W373" s="151" t="s">
        <v>1512</v>
      </c>
      <c r="X373" s="104" t="s">
        <v>386</v>
      </c>
      <c r="Y373" s="129" t="s">
        <v>389</v>
      </c>
      <c r="Z373" s="104"/>
      <c r="AA373" s="105">
        <v>2</v>
      </c>
      <c r="AB373" s="103" t="s">
        <v>377</v>
      </c>
      <c r="AC373" s="152" t="s">
        <v>371</v>
      </c>
      <c r="AD373" s="107">
        <v>0.29166666666666669</v>
      </c>
      <c r="AE373" s="105">
        <v>7694</v>
      </c>
      <c r="AF373" s="105" t="s">
        <v>558</v>
      </c>
      <c r="AG373" s="105"/>
      <c r="AH373" s="15"/>
      <c r="AI373" s="126" t="str">
        <f>IF(BS_CONTROLE[[#This Row],[Atividade]]=0, "-", BS_CONTROLE[[#This Row],[Atividade]])</f>
        <v>RECOLHIMENTO DE MATERIAL</v>
      </c>
      <c r="AJ373" s="9" t="str">
        <f>IF(BS_CONTROLE[[#This Row],[Atividade]]=0, "-", BS_CONTROLE[[#This Row],[Atividade]])</f>
        <v>RECOLHIMENTO DE MATERIAL</v>
      </c>
      <c r="AK373" s="31" t="str">
        <f>BS_CONTROLE[[#This Row],[Local - Partida]]</f>
        <v>ZEM130-2</v>
      </c>
      <c r="AL373" s="31" t="str">
        <f>BS_CONTROLE[[#This Row],[Local - Encerramento]]</f>
        <v>ZEM130-2</v>
      </c>
      <c r="AM373" s="105" t="str">
        <f>IF(BS_CONTROLE[[#This Row],[Entre - Estações]]=0, "-", BS_CONTROLE[[#This Row],[Entre - Estações]])</f>
        <v>ZWI-ZYQ</v>
      </c>
      <c r="AN373" s="105">
        <f>IF(BS_CONTROLE[[#This Row],[SB]]=0, "-", BS_CONTROLE[[#This Row],[SB]])</f>
        <v>1251242</v>
      </c>
      <c r="AO373" s="105">
        <f>IF(BS_CONTROLE[[#This Row],[SUB]]=0, "-", BS_CONTROLE[[#This Row],[SUB]])</f>
        <v>55</v>
      </c>
      <c r="AP373" s="105">
        <f>BS_CONTROLE[[#This Row],[KM - Inicio]]</f>
        <v>124.5</v>
      </c>
      <c r="AQ373" s="105">
        <f>BS_CONTROLE[[#This Row],[KM - Inicio]]</f>
        <v>124.5</v>
      </c>
      <c r="AR373" s="108"/>
      <c r="AS373" s="108"/>
      <c r="AT373" s="108"/>
      <c r="AU373" s="136"/>
      <c r="AV373" s="136"/>
      <c r="AW373" s="14"/>
      <c r="AX373" s="14"/>
      <c r="AY373" s="164">
        <f>IF(D373="","*",IFERROR(IF(ISODD(COUNT(AS373:AX373)),"ERRO",SUM((AT373-AS373),(AV373-AU373),(AX373-AW373))),"ERRO"))</f>
        <v>0</v>
      </c>
      <c r="AZ373" s="153"/>
      <c r="BA373" s="109"/>
      <c r="BB373" s="10" t="str">
        <f>IFERROR(_xlfn.XLOOKUP(AI373, BS_ATIVIDADE[ATIVIDADE],BS_ATIVIDADE[UNIDADE] ), "*")</f>
        <v>BINÁRIO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Produção e Intervalo</v>
      </c>
      <c r="BR373" s="19">
        <f>IF(OR(B373="",F373=""),"*",AY373/P373)</f>
        <v>0</v>
      </c>
      <c r="BS373" s="19">
        <f>IF(OR(B373="",F373=""),"*",BA373/Q373)</f>
        <v>0</v>
      </c>
      <c r="BT373" s="8" t="str">
        <f t="shared" si="8"/>
        <v/>
      </c>
    </row>
    <row r="374" spans="1:72" hidden="1">
      <c r="A374" s="47" t="str">
        <f>D374&amp;B374</f>
        <v>EDSON (TP-719)46093</v>
      </c>
      <c r="B374" s="102">
        <v>46093</v>
      </c>
      <c r="C374" s="135">
        <f>IF(BS_CONTROLE[[#This Row],[DATA]]="","",WEEKNUM(BS_CONTROLE[[#This Row],[DATA]]))</f>
        <v>11</v>
      </c>
      <c r="D374" s="104" t="s">
        <v>840</v>
      </c>
      <c r="E374" s="159">
        <v>188</v>
      </c>
      <c r="F374" s="126" t="s">
        <v>721</v>
      </c>
      <c r="G374" s="142" t="str">
        <f>IF(D374="","*",VLOOKUP(F374,BS_ATIVIDADE[],3,FALSE))</f>
        <v>DORMENTE - DESCARGA</v>
      </c>
      <c r="H374" s="106" t="s">
        <v>558</v>
      </c>
      <c r="I374" s="106" t="s">
        <v>558</v>
      </c>
      <c r="J374" s="105">
        <v>55</v>
      </c>
      <c r="K374" s="105">
        <v>129.16999999999999</v>
      </c>
      <c r="L374" s="105">
        <v>129.61099999999999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4" s="106">
        <v>0.375</v>
      </c>
      <c r="P374" s="106">
        <v>8.3333333333333329E-2</v>
      </c>
      <c r="Q374" s="105">
        <v>30</v>
      </c>
      <c r="R374" s="10" t="str">
        <f>IFERROR(_xlfn.XLOOKUP(F374, BS_ATIVIDADE[ATIVIDADE],BS_ATIVIDADE[UNIDADE] ), "*")</f>
        <v>Nº DE DORMENTES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4" s="105" t="s">
        <v>1184</v>
      </c>
      <c r="W374" s="151" t="s">
        <v>1092</v>
      </c>
      <c r="X374" s="104" t="s">
        <v>386</v>
      </c>
      <c r="Y374" s="129" t="s">
        <v>389</v>
      </c>
      <c r="Z374" s="104"/>
      <c r="AA374" s="105" t="s">
        <v>558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DESCARGA - DORMENTE</v>
      </c>
      <c r="AJ374" s="9" t="str">
        <f>IF(BS_CONTROLE[[#This Row],[Atividade]]=0, "-", BS_CONTROLE[[#This Row],[Atividade]])</f>
        <v>PDM - DESCARGA - DORMENTE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ZYQ-ZEM</v>
      </c>
      <c r="AN374" s="105" t="str">
        <f>IF(BS_CONTROLE[[#This Row],[SB]]=0, "-", BS_CONTROLE[[#This Row],[SB]])</f>
        <v>130ZYQ2</v>
      </c>
      <c r="AO374" s="105">
        <f>IF(BS_CONTROLE[[#This Row],[SUB]]=0, "-", BS_CONTROLE[[#This Row],[SUB]])</f>
        <v>55</v>
      </c>
      <c r="AP374" s="105">
        <f>BS_CONTROLE[[#This Row],[KM - Inicio]]</f>
        <v>129.16999999999999</v>
      </c>
      <c r="AQ374" s="105">
        <f>BS_CONTROLE[[#This Row],[KM - Inicio]]</f>
        <v>129.16999999999999</v>
      </c>
      <c r="AR374" s="108"/>
      <c r="AS374" s="108"/>
      <c r="AT374" s="108"/>
      <c r="AU374" s="136"/>
      <c r="AV374" s="136"/>
      <c r="AW374" s="14"/>
      <c r="AX374" s="14"/>
      <c r="AY374" s="164">
        <f>IF(D374="","*",IFERROR(IF(ISODD(COUNT(AS374:AX374)),"ERRO",SUM((AT374-AS374),(AV374-AU374),(AX374-AW374))),"ERRO"))</f>
        <v>0</v>
      </c>
      <c r="AZ374" s="153"/>
      <c r="BA374" s="109"/>
      <c r="BB374" s="10" t="str">
        <f>IFERROR(_xlfn.XLOOKUP(AI374, BS_ATIVIDADE[ATIVIDADE],BS_ATIVIDADE[UNIDADE] ), "*")</f>
        <v>Nº DE DORMENTES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Produção e Intervalo</v>
      </c>
      <c r="BR374" s="19">
        <f>IF(OR(B374="",F374=""),"*",AY374/P374)</f>
        <v>0</v>
      </c>
      <c r="BS374" s="19">
        <f>IF(OR(B374="",F374=""),"*",BA374/Q374)</f>
        <v>0</v>
      </c>
      <c r="BT374" s="8" t="str">
        <f t="shared" si="8"/>
        <v/>
      </c>
    </row>
    <row r="375" spans="1:72" hidden="1">
      <c r="A375" s="47" t="str">
        <f>D375&amp;B375</f>
        <v>EDSON (TP-719)46093</v>
      </c>
      <c r="B375" s="102">
        <v>46093</v>
      </c>
      <c r="C375" s="135">
        <f>IF(BS_CONTROLE[[#This Row],[DATA]]="","",WEEKNUM(BS_CONTROLE[[#This Row],[DATA]]))</f>
        <v>11</v>
      </c>
      <c r="D375" s="104" t="s">
        <v>840</v>
      </c>
      <c r="E375" s="159">
        <v>189</v>
      </c>
      <c r="F375" s="126" t="s">
        <v>721</v>
      </c>
      <c r="G375" s="142" t="str">
        <f>IF(D375="","*",VLOOKUP(F375,BS_ATIVIDADE[],3,FALSE))</f>
        <v>DORMENTE - DESCARGA</v>
      </c>
      <c r="H375" s="106" t="s">
        <v>558</v>
      </c>
      <c r="I375" s="106" t="s">
        <v>558</v>
      </c>
      <c r="J375" s="105">
        <v>55</v>
      </c>
      <c r="K375" s="105">
        <v>130.6</v>
      </c>
      <c r="L375" s="105">
        <v>130.80000000000001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5" s="106">
        <v>0.375</v>
      </c>
      <c r="P375" s="106">
        <v>8.3333333333333329E-2</v>
      </c>
      <c r="Q375" s="105">
        <v>30</v>
      </c>
      <c r="R375" s="10" t="str">
        <f>IFERROR(_xlfn.XLOOKUP(F375, BS_ATIVIDADE[ATIVIDADE],BS_ATIVIDADE[UNIDADE] ), "*")</f>
        <v>Nº DE DORMENTES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5" s="105" t="s">
        <v>1184</v>
      </c>
      <c r="W375" s="151" t="s">
        <v>1092</v>
      </c>
      <c r="X375" s="104" t="s">
        <v>386</v>
      </c>
      <c r="Y375" s="129" t="s">
        <v>389</v>
      </c>
      <c r="Z375" s="104"/>
      <c r="AA375" s="105" t="s">
        <v>558</v>
      </c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PDM - DESCARGA - DORMENTE</v>
      </c>
      <c r="AJ375" s="9" t="str">
        <f>IF(BS_CONTROLE[[#This Row],[Atividade]]=0, "-", BS_CONTROLE[[#This Row],[Atividade]])</f>
        <v>PDM - DESCARGA - DORMENTE</v>
      </c>
      <c r="AK375" s="31" t="str">
        <f>BS_CONTROLE[[#This Row],[Local - Partida]]</f>
        <v>-</v>
      </c>
      <c r="AL375" s="31" t="str">
        <f>BS_CONTROLE[[#This Row],[Local - Encerramento]]</f>
        <v>-</v>
      </c>
      <c r="AM375" s="105" t="str">
        <f>IF(BS_CONTROLE[[#This Row],[Entre - Estações]]=0, "-", BS_CONTROLE[[#This Row],[Entre - Estações]])</f>
        <v>ZYQ-ZEM</v>
      </c>
      <c r="AN375" s="105" t="str">
        <f>IF(BS_CONTROLE[[#This Row],[SB]]=0, "-", BS_CONTROLE[[#This Row],[SB]])</f>
        <v>ZEM1302</v>
      </c>
      <c r="AO375" s="105">
        <f>IF(BS_CONTROLE[[#This Row],[SUB]]=0, "-", BS_CONTROLE[[#This Row],[SUB]])</f>
        <v>55</v>
      </c>
      <c r="AP375" s="105">
        <f>BS_CONTROLE[[#This Row],[KM - Inicio]]</f>
        <v>130.6</v>
      </c>
      <c r="AQ375" s="105">
        <f>BS_CONTROLE[[#This Row],[KM - Inicio]]</f>
        <v>130.6</v>
      </c>
      <c r="AR375" s="108"/>
      <c r="AS375" s="108"/>
      <c r="AT375" s="108"/>
      <c r="AU375" s="136"/>
      <c r="AV375" s="136"/>
      <c r="AW375" s="14"/>
      <c r="AX375" s="14"/>
      <c r="AY375" s="164">
        <f>IF(D375="","*",IFERROR(IF(ISODD(COUNT(AS375:AX375)),"ERRO",SUM((AT375-AS375),(AV375-AU375),(AX375-AW375))),"ERRO"))</f>
        <v>0</v>
      </c>
      <c r="AZ375" s="153"/>
      <c r="BA375" s="109"/>
      <c r="BB375" s="10" t="str">
        <f>IFERROR(_xlfn.XLOOKUP(AI375, BS_ATIVIDADE[ATIVIDADE],BS_ATIVIDADE[UNIDADE] ), "*")</f>
        <v>Nº DE DORMENTES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Produção e Intervalo</v>
      </c>
      <c r="BR375" s="19">
        <f>IF(OR(B375="",F375=""),"*",AY375/P375)</f>
        <v>0</v>
      </c>
      <c r="BS375" s="19">
        <f>IF(OR(B375="",F375=""),"*",BA375/Q375)</f>
        <v>0</v>
      </c>
      <c r="BT375" s="8" t="str">
        <f t="shared" si="8"/>
        <v/>
      </c>
    </row>
    <row r="376" spans="1:72" hidden="1">
      <c r="A376" s="47" t="str">
        <f>D376&amp;B376</f>
        <v>V8946093</v>
      </c>
      <c r="B376" s="102">
        <v>46093</v>
      </c>
      <c r="C376" s="135">
        <f>IF(BS_CONTROLE[[#This Row],[DATA]]="","",WEEKNUM(BS_CONTROLE[[#This Row],[DATA]]))</f>
        <v>11</v>
      </c>
      <c r="D376" s="104" t="s">
        <v>768</v>
      </c>
      <c r="E376" s="159">
        <v>121</v>
      </c>
      <c r="F376" s="126" t="s">
        <v>663</v>
      </c>
      <c r="G376" s="142" t="str">
        <f>IF(D376="","*",VLOOKUP(F376,BS_ATIVIDADE[],3,FALSE))</f>
        <v>MECANIZAÇÃO - SOCADORA</v>
      </c>
      <c r="H376" s="106" t="s">
        <v>1302</v>
      </c>
      <c r="I376" s="106" t="s">
        <v>1068</v>
      </c>
      <c r="J376" s="105">
        <v>55</v>
      </c>
      <c r="K376" s="105">
        <v>132.5</v>
      </c>
      <c r="L376" s="105">
        <v>131.97999999999999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6" s="106">
        <v>0.38541666666666669</v>
      </c>
      <c r="P376" s="106">
        <v>8.3333333333333329E-2</v>
      </c>
      <c r="Q376" s="105">
        <v>480</v>
      </c>
      <c r="R376" s="10" t="str">
        <f>IFERROR(_xlfn.XLOOKUP(F376, BS_ATIVIDADE[ATIVIDADE],BS_ATIVIDADE[UNIDADE] ), "*")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6" s="105" t="s">
        <v>1072</v>
      </c>
      <c r="W376" s="151" t="s">
        <v>1013</v>
      </c>
      <c r="X376" s="104" t="s">
        <v>386</v>
      </c>
      <c r="Y376" s="129" t="s">
        <v>389</v>
      </c>
      <c r="Z376" s="104"/>
      <c r="AA376" s="105">
        <v>1</v>
      </c>
      <c r="AB376" s="103" t="s">
        <v>377</v>
      </c>
      <c r="AC376" s="152" t="s">
        <v>371</v>
      </c>
      <c r="AD376" s="107">
        <v>0.35416666666666669</v>
      </c>
      <c r="AE376" s="105">
        <v>6239</v>
      </c>
      <c r="AF376" s="105"/>
      <c r="AG376" s="105"/>
      <c r="AH376" s="15"/>
      <c r="AI376" s="126" t="str">
        <f>IF(BS_CONTROLE[[#This Row],[Atividade]]=0, "-", BS_CONTROLE[[#This Row],[Atividade]])</f>
        <v>MECANIZAÇÃO - SOCADORA</v>
      </c>
      <c r="AJ376" s="9" t="str">
        <f>IF(BS_CONTROLE[[#This Row],[Atividade]]=0, "-", BS_CONTROLE[[#This Row],[Atividade]])</f>
        <v>MECANIZAÇÃO - SOCADORA</v>
      </c>
      <c r="AK376" s="31" t="str">
        <f>BS_CONTROLE[[#This Row],[Local - Partida]]</f>
        <v>ZEM130-1</v>
      </c>
      <c r="AL376" s="31" t="str">
        <f>BS_CONTROLE[[#This Row],[Local - Encerramento]]</f>
        <v>ZEM130-2</v>
      </c>
      <c r="AM376" s="105" t="str">
        <f>IF(BS_CONTROLE[[#This Row],[Entre - Estações]]=0, "-", BS_CONTROLE[[#This Row],[Entre - Estações]])</f>
        <v>ZYQ-ZEM</v>
      </c>
      <c r="AN376" s="105" t="str">
        <f>IF(BS_CONTROLE[[#This Row],[SB]]=0, "-", BS_CONTROLE[[#This Row],[SB]])</f>
        <v>ZEM1302</v>
      </c>
      <c r="AO376" s="105">
        <f>IF(BS_CONTROLE[[#This Row],[SUB]]=0, "-", BS_CONTROLE[[#This Row],[SUB]])</f>
        <v>55</v>
      </c>
      <c r="AP376" s="105">
        <f>BS_CONTROLE[[#This Row],[KM - Inicio]]</f>
        <v>132.5</v>
      </c>
      <c r="AQ376" s="105">
        <f>BS_CONTROLE[[#This Row],[KM - Inicio]]</f>
        <v>132.5</v>
      </c>
      <c r="AR376" s="108"/>
      <c r="AS376" s="108"/>
      <c r="AT376" s="108"/>
      <c r="AU376" s="136"/>
      <c r="AV376" s="136"/>
      <c r="AW376" s="14"/>
      <c r="AX376" s="14"/>
      <c r="AY376" s="164">
        <f>IF(D376="","*",IFERROR(IF(ISODD(COUNT(AS376:AX376)),"ERRO",SUM((AT376-AS376),(AV376-AU376),(AX376-AW376))),"ERRO"))</f>
        <v>0</v>
      </c>
      <c r="AZ376" s="153"/>
      <c r="BA376" s="109"/>
      <c r="BB376" s="10" t="str">
        <f>IFERROR(_xlfn.XLOOKUP(AI376, BS_ATIVIDADE[ATIVIDADE],BS_ATIVIDADE[UNIDADE] ), "*")</f>
        <v>M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Produção e Intervalo</v>
      </c>
      <c r="BR376" s="19">
        <f>IF(OR(B376="",F376=""),"*",AY376/P376)</f>
        <v>0</v>
      </c>
      <c r="BS376" s="19">
        <f>IF(OR(B376="",F376=""),"*",BA376/Q376)</f>
        <v>0</v>
      </c>
      <c r="BT376" s="8" t="str">
        <f t="shared" si="8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8"/>
        <v/>
      </c>
    </row>
    <row r="378" spans="1:72" hidden="1">
      <c r="A378" s="47" t="str">
        <f>D378&amp;B378</f>
        <v>MOD ZRB46093</v>
      </c>
      <c r="B378" s="102">
        <v>46093</v>
      </c>
      <c r="C378" s="135">
        <f>IF(BS_CONTROLE[[#This Row],[DATA]]="","",WEEKNUM(BS_CONTROLE[[#This Row],[DATA]]))</f>
        <v>11</v>
      </c>
      <c r="D378" s="104" t="s">
        <v>582</v>
      </c>
      <c r="E378" s="159">
        <v>39</v>
      </c>
      <c r="F378" s="126" t="s">
        <v>548</v>
      </c>
      <c r="G378" s="142" t="str">
        <f>IF(D378="","*",VLOOKUP(F378,BS_ATIVIDADE[],3,FALSE))</f>
        <v>OUTROS</v>
      </c>
      <c r="H378" s="106" t="s">
        <v>558</v>
      </c>
      <c r="I378" s="106" t="s">
        <v>558</v>
      </c>
      <c r="J378" s="105">
        <v>55</v>
      </c>
      <c r="K378" s="105">
        <v>145.9</v>
      </c>
      <c r="L378" s="105">
        <v>151.69999999999999</v>
      </c>
      <c r="M378" s="127" t="s">
        <v>1104</v>
      </c>
      <c r="N378" s="127" t="s">
        <v>1105</v>
      </c>
      <c r="O378" s="106">
        <v>0.33333333333333331</v>
      </c>
      <c r="P378" s="106">
        <v>0.33333333333333331</v>
      </c>
      <c r="Q378" s="105">
        <v>1</v>
      </c>
      <c r="R378" s="10" t="str">
        <f>IFERROR(_xlfn.XLOOKUP(F378, BS_ATIVIDADE[ATIVIDADE],BS_ATIVIDADE[UNIDADE] ), "*")</f>
        <v>BINÁRIO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8" s="105" t="s">
        <v>1074</v>
      </c>
      <c r="W378" s="151" t="s">
        <v>1513</v>
      </c>
      <c r="X378" s="104" t="s">
        <v>386</v>
      </c>
      <c r="Y378" s="129" t="s">
        <v>389</v>
      </c>
      <c r="Z378" s="104"/>
      <c r="AA378" s="105" t="s">
        <v>558</v>
      </c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BLOCO</v>
      </c>
      <c r="AJ378" s="9" t="str">
        <f>IF(BS_CONTROLE[[#This Row],[Atividade]]=0, "-", BS_CONTROLE[[#This Row],[Atividade]])</f>
        <v>BLOCO</v>
      </c>
      <c r="AK378" s="31" t="str">
        <f>BS_CONTROLE[[#This Row],[Local - Partida]]</f>
        <v>-</v>
      </c>
      <c r="AL378" s="31" t="str">
        <f>BS_CONTROLE[[#This Row],[Local - Encerramento]]</f>
        <v>-</v>
      </c>
      <c r="AM378" s="105" t="str">
        <f>IF(BS_CONTROLE[[#This Row],[Entre - Estações]]=0, "-", BS_CONTROLE[[#This Row],[Entre - Estações]])</f>
        <v>ZEJ-ZRB</v>
      </c>
      <c r="AN378" s="105" t="str">
        <f>IF(BS_CONTROLE[[#This Row],[SB]]=0, "-", BS_CONTROLE[[#This Row],[SB]])</f>
        <v>ZEJZRB</v>
      </c>
      <c r="AO378" s="105">
        <f>IF(BS_CONTROLE[[#This Row],[SUB]]=0, "-", BS_CONTROLE[[#This Row],[SUB]])</f>
        <v>55</v>
      </c>
      <c r="AP378" s="105">
        <f>BS_CONTROLE[[#This Row],[KM - Inicio]]</f>
        <v>145.9</v>
      </c>
      <c r="AQ378" s="105">
        <f>BS_CONTROLE[[#This Row],[KM - Inicio]]</f>
        <v>145.9</v>
      </c>
      <c r="AR378" s="108"/>
      <c r="AS378" s="108"/>
      <c r="AT378" s="108"/>
      <c r="AU378" s="136"/>
      <c r="AV378" s="136"/>
      <c r="AW378" s="14"/>
      <c r="AX378" s="14"/>
      <c r="AY378" s="164">
        <f>IF(D378="","*",IFERROR(IF(ISODD(COUNT(AS378:AX378)),"ERRO",SUM((AT378-AS378),(AV378-AU378),(AX378-AW378))),"ERRO"))</f>
        <v>0</v>
      </c>
      <c r="AZ378" s="153"/>
      <c r="BA378" s="109"/>
      <c r="BB378" s="10" t="str">
        <f>IFERROR(_xlfn.XLOOKUP(AI378, BS_ATIVIDADE[ATIVIDADE],BS_ATIVIDADE[UNIDADE] ), "*")</f>
        <v>BINÁRIO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Produção e Intervalo</v>
      </c>
      <c r="BR378" s="19">
        <f>IF(OR(B378="",F378=""),"*",AY378/P378)</f>
        <v>0</v>
      </c>
      <c r="BS378" s="19">
        <f>IF(OR(B378="",F378=""),"*",BA378/Q378)</f>
        <v>0</v>
      </c>
      <c r="BT378" s="8" t="str">
        <f t="shared" si="8"/>
        <v/>
      </c>
    </row>
    <row r="379" spans="1:72" hidden="1">
      <c r="A379" s="47" t="str">
        <f>D379&amp;B379</f>
        <v>W9646093</v>
      </c>
      <c r="B379" s="102">
        <v>46093</v>
      </c>
      <c r="C379" s="135">
        <f>IF(BS_CONTROLE[[#This Row],[DATA]]="","",WEEKNUM(BS_CONTROLE[[#This Row],[DATA]]))</f>
        <v>11</v>
      </c>
      <c r="D379" s="104" t="s">
        <v>805</v>
      </c>
      <c r="E379" s="159">
        <v>34</v>
      </c>
      <c r="F379" s="126" t="s">
        <v>682</v>
      </c>
      <c r="G379" s="142" t="str">
        <f>IF(D379="","*",VLOOKUP(F379,BS_ATIVIDADE[],3,FALSE))</f>
        <v>MODERNIZAÇÃO</v>
      </c>
      <c r="H379" s="106" t="s">
        <v>1096</v>
      </c>
      <c r="I379" s="106" t="s">
        <v>1096</v>
      </c>
      <c r="J379" s="105">
        <v>55</v>
      </c>
      <c r="K379" s="105">
        <v>147.52000000000001</v>
      </c>
      <c r="L379" s="105" t="s">
        <v>558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79" s="106">
        <v>0.31944444444444442</v>
      </c>
      <c r="P379" s="106">
        <v>0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9" s="105" t="s">
        <v>1074</v>
      </c>
      <c r="W379" s="151" t="s">
        <v>1514</v>
      </c>
      <c r="X379" s="104" t="s">
        <v>386</v>
      </c>
      <c r="Y379" s="129" t="s">
        <v>389</v>
      </c>
      <c r="Z379" s="104"/>
      <c r="AA379" s="105">
        <v>1</v>
      </c>
      <c r="AB379" s="103" t="s">
        <v>377</v>
      </c>
      <c r="AC379" s="152" t="s">
        <v>371</v>
      </c>
      <c r="AD379" s="107">
        <v>0.29166666666666669</v>
      </c>
      <c r="AE379" s="105"/>
      <c r="AF379" s="105"/>
      <c r="AG379" s="105"/>
      <c r="AH379" s="15"/>
      <c r="AI379" s="126" t="str">
        <f>IF(BS_CONTROLE[[#This Row],[Atividade]]=0, "-", BS_CONTROLE[[#This Row],[Atividade]])</f>
        <v>MODERNIZAÇÃO - OUTRA ATIVIDADE</v>
      </c>
      <c r="AJ379" s="9" t="str">
        <f>IF(BS_CONTROLE[[#This Row],[Atividade]]=0, "-", BS_CONTROLE[[#This Row],[Atividade]])</f>
        <v>MODERNIZAÇÃO - OUTRA ATIVIDADE</v>
      </c>
      <c r="AK379" s="31" t="str">
        <f>BS_CONTROLE[[#This Row],[Local - Partida]]</f>
        <v xml:space="preserve">ZEM1 </v>
      </c>
      <c r="AL379" s="31" t="str">
        <f>BS_CONTROLE[[#This Row],[Local - Encerramento]]</f>
        <v xml:space="preserve">ZEM1 </v>
      </c>
      <c r="AM379" s="105" t="str">
        <f>IF(BS_CONTROLE[[#This Row],[Entre - Estações]]=0, "-", BS_CONTROLE[[#This Row],[Entre - Estações]])</f>
        <v>ZEJ-ZEV</v>
      </c>
      <c r="AN379" s="105" t="str">
        <f>IF(BS_CONTROLE[[#This Row],[SB]]=0, "-", BS_CONTROLE[[#This Row],[SB]])</f>
        <v>148ZEJ2</v>
      </c>
      <c r="AO379" s="105">
        <f>IF(BS_CONTROLE[[#This Row],[SUB]]=0, "-", BS_CONTROLE[[#This Row],[SUB]])</f>
        <v>55</v>
      </c>
      <c r="AP379" s="105">
        <f>BS_CONTROLE[[#This Row],[KM - Inicio]]</f>
        <v>147.52000000000001</v>
      </c>
      <c r="AQ379" s="105">
        <f>BS_CONTROLE[[#This Row],[KM - Inicio]]</f>
        <v>147.52000000000001</v>
      </c>
      <c r="AR379" s="108"/>
      <c r="AS379" s="108"/>
      <c r="AT379" s="108"/>
      <c r="AU379" s="136"/>
      <c r="AV379" s="136"/>
      <c r="AW379" s="14"/>
      <c r="AX379" s="14"/>
      <c r="AY379" s="164">
        <f>IF(D379="","*",IFERROR(IF(ISODD(COUNT(AS379:AX379)),"ERRO",SUM((AT379-AS379),(AV379-AU379),(AX379-AW379))),"ERRO"))</f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e">
        <f>IF(AND(BR379&lt;1,BS379&lt;1),"Produção e Intervalo",IF(BR379&lt;1,"Intervalo",IF(BS379&lt;1,"Produção","Aderente")))</f>
        <v>#DIV/0!</v>
      </c>
      <c r="BR379" s="19" t="e">
        <f>IF(OR(B379="",F379=""),"*",AY379/P379)</f>
        <v>#DIV/0!</v>
      </c>
      <c r="BS379" s="19">
        <f>IF(OR(B379="",F379=""),"*",BA379/Q379)</f>
        <v>0</v>
      </c>
      <c r="BT379" s="8" t="str">
        <f t="shared" si="8"/>
        <v/>
      </c>
    </row>
    <row r="380" spans="1:72" hidden="1">
      <c r="A380" s="47" t="str">
        <f>D380&amp;B380</f>
        <v>W9946093</v>
      </c>
      <c r="B380" s="102">
        <v>46093</v>
      </c>
      <c r="C380" s="135">
        <f>IF(BS_CONTROLE[[#This Row],[DATA]]="","",WEEKNUM(BS_CONTROLE[[#This Row],[DATA]]))</f>
        <v>11</v>
      </c>
      <c r="D380" s="104" t="s">
        <v>808</v>
      </c>
      <c r="E380" s="159">
        <v>35</v>
      </c>
      <c r="F380" s="126" t="s">
        <v>687</v>
      </c>
      <c r="G380" s="142" t="str">
        <f>IF(D380="","*",VLOOKUP(F380,BS_ATIVIDADE[],3,FALSE))</f>
        <v>MODERNIZAÇÃO</v>
      </c>
      <c r="H380" s="106" t="s">
        <v>54</v>
      </c>
      <c r="I380" s="106" t="s">
        <v>1096</v>
      </c>
      <c r="J380" s="105">
        <v>55</v>
      </c>
      <c r="K380" s="105">
        <v>150.1</v>
      </c>
      <c r="L380" s="105" t="s">
        <v>558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0" s="106">
        <v>0.30555555555555558</v>
      </c>
      <c r="P380" s="106">
        <v>0</v>
      </c>
      <c r="Q380" s="105">
        <v>10</v>
      </c>
      <c r="R380" s="10" t="str">
        <f>IFERROR(_xlfn.XLOOKUP(F380, BS_ATIVIDADE[ATIVIDADE],BS_ATIVIDADE[UNIDADE] ), "*")</f>
        <v>VAGÕES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0" s="105" t="s">
        <v>1074</v>
      </c>
      <c r="W380" s="151" t="s">
        <v>1515</v>
      </c>
      <c r="X380" s="104" t="s">
        <v>386</v>
      </c>
      <c r="Y380" s="129" t="s">
        <v>389</v>
      </c>
      <c r="Z380" s="104"/>
      <c r="AA380" s="105">
        <v>1</v>
      </c>
      <c r="AB380" s="103" t="s">
        <v>377</v>
      </c>
      <c r="AC380" s="152" t="s">
        <v>371</v>
      </c>
      <c r="AD380" s="107">
        <v>0.29166666666666669</v>
      </c>
      <c r="AE380" s="105"/>
      <c r="AF380" s="105"/>
      <c r="AG380" s="105"/>
      <c r="AH380" s="15"/>
      <c r="AI380" s="126" t="str">
        <f>IF(BS_CONTROLE[[#This Row],[Atividade]]=0, "-", BS_CONTROLE[[#This Row],[Atividade]])</f>
        <v>MODERNIZAÇÃO - PEDRA - DESCARGA</v>
      </c>
      <c r="AJ380" s="9" t="str">
        <f>IF(BS_CONTROLE[[#This Row],[Atividade]]=0, "-", BS_CONTROLE[[#This Row],[Atividade]])</f>
        <v>MODERNIZAÇÃO - PEDRA - DESCARGA</v>
      </c>
      <c r="AK380" s="31" t="str">
        <f>BS_CONTROLE[[#This Row],[Local - Partida]]</f>
        <v>ZEM1</v>
      </c>
      <c r="AL380" s="31" t="str">
        <f>BS_CONTROLE[[#This Row],[Local - Encerramento]]</f>
        <v xml:space="preserve">ZEM1 </v>
      </c>
      <c r="AM380" s="105" t="str">
        <f>IF(BS_CONTROLE[[#This Row],[Entre - Estações]]=0, "-", BS_CONTROLE[[#This Row],[Entre - Estações]])</f>
        <v>ZEJ-ZEV</v>
      </c>
      <c r="AN380" s="105" t="str">
        <f>IF(BS_CONTROLE[[#This Row],[SB]]=0, "-", BS_CONTROLE[[#This Row],[SB]])</f>
        <v>ZRB1502</v>
      </c>
      <c r="AO380" s="105">
        <f>IF(BS_CONTROLE[[#This Row],[SUB]]=0, "-", BS_CONTROLE[[#This Row],[SUB]])</f>
        <v>55</v>
      </c>
      <c r="AP380" s="105">
        <f>BS_CONTROLE[[#This Row],[KM - Inicio]]</f>
        <v>150.1</v>
      </c>
      <c r="AQ380" s="105">
        <f>BS_CONTROLE[[#This Row],[KM - Inicio]]</f>
        <v>150.1</v>
      </c>
      <c r="AR380" s="108"/>
      <c r="AS380" s="108"/>
      <c r="AT380" s="108"/>
      <c r="AU380" s="136"/>
      <c r="AV380" s="136"/>
      <c r="AW380" s="14"/>
      <c r="AX380" s="14"/>
      <c r="AY380" s="164">
        <f>IF(D380="","*",IFERROR(IF(ISODD(COUNT(AS380:AX380)),"ERRO",SUM((AT380-AS380),(AV380-AU380),(AX380-AW380))),"ERRO"))</f>
        <v>0</v>
      </c>
      <c r="AZ380" s="153"/>
      <c r="BA380" s="109"/>
      <c r="BB380" s="10" t="str">
        <f>IFERROR(_xlfn.XLOOKUP(AI380, BS_ATIVIDADE[ATIVIDADE],BS_ATIVIDADE[UNIDADE] ), "*")</f>
        <v>VAGÕES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e">
        <f>IF(AND(BR380&lt;1,BS380&lt;1),"Produção e Intervalo",IF(BR380&lt;1,"Intervalo",IF(BS380&lt;1,"Produção","Aderente")))</f>
        <v>#DIV/0!</v>
      </c>
      <c r="BR380" s="19" t="e">
        <f>IF(OR(B380="",F380=""),"*",AY380/P380)</f>
        <v>#DIV/0!</v>
      </c>
      <c r="BS380" s="19">
        <f>IF(OR(B380="",F380=""),"*",BA380/Q380)</f>
        <v>0</v>
      </c>
      <c r="BT380" s="8" t="str">
        <f t="shared" si="8"/>
        <v/>
      </c>
    </row>
    <row r="381" spans="1:72" hidden="1">
      <c r="A381" s="47" t="str">
        <f>D381&amp;B381</f>
        <v>V9546093</v>
      </c>
      <c r="B381" s="102">
        <v>46093</v>
      </c>
      <c r="C381" s="135">
        <f>IF(BS_CONTROLE[[#This Row],[DATA]]="","",WEEKNUM(BS_CONTROLE[[#This Row],[DATA]]))</f>
        <v>11</v>
      </c>
      <c r="D381" s="104" t="s">
        <v>779</v>
      </c>
      <c r="E381" s="159">
        <v>36</v>
      </c>
      <c r="F381" s="126" t="s">
        <v>689</v>
      </c>
      <c r="G381" s="142" t="str">
        <f>IF(D381="","*",VLOOKUP(F381,BS_ATIVIDADE[],3,FALSE))</f>
        <v>MODERNIZAÇÃO</v>
      </c>
      <c r="H381" s="106" t="s">
        <v>53</v>
      </c>
      <c r="I381" s="106" t="s">
        <v>54</v>
      </c>
      <c r="J381" s="105">
        <v>55</v>
      </c>
      <c r="K381" s="105">
        <v>150.15</v>
      </c>
      <c r="L381" s="105" t="s">
        <v>558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1" s="106">
        <v>0.30555555555555558</v>
      </c>
      <c r="P381" s="106">
        <v>0</v>
      </c>
      <c r="Q381" s="105">
        <v>500</v>
      </c>
      <c r="R381" s="10" t="str">
        <f>IFERROR(_xlfn.XLOOKUP(F381, BS_ATIVIDADE[ATIVIDADE],BS_ATIVIDADE[UNIDADE] ), "*")</f>
        <v>M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1" s="105" t="s">
        <v>1074</v>
      </c>
      <c r="W381" s="151" t="s">
        <v>1516</v>
      </c>
      <c r="X381" s="104" t="s">
        <v>386</v>
      </c>
      <c r="Y381" s="129" t="s">
        <v>389</v>
      </c>
      <c r="Z381" s="104"/>
      <c r="AA381" s="105">
        <v>1</v>
      </c>
      <c r="AB381" s="103" t="s">
        <v>377</v>
      </c>
      <c r="AC381" s="152" t="s">
        <v>371</v>
      </c>
      <c r="AD381" s="107">
        <v>0.29166666666666669</v>
      </c>
      <c r="AE381" s="105"/>
      <c r="AF381" s="105"/>
      <c r="AG381" s="105"/>
      <c r="AH381" s="15"/>
      <c r="AI381" s="126" t="str">
        <f>IF(BS_CONTROLE[[#This Row],[Atividade]]=0, "-", BS_CONTROLE[[#This Row],[Atividade]])</f>
        <v>MODERNIZAÇÃO - SOCADORA</v>
      </c>
      <c r="AJ381" s="9" t="str">
        <f>IF(BS_CONTROLE[[#This Row],[Atividade]]=0, "-", BS_CONTROLE[[#This Row],[Atividade]])</f>
        <v>MODERNIZAÇÃO - SOCADORA</v>
      </c>
      <c r="AK381" s="31" t="str">
        <f>BS_CONTROLE[[#This Row],[Local - Partida]]</f>
        <v>ZEM1301</v>
      </c>
      <c r="AL381" s="31" t="str">
        <f>BS_CONTROLE[[#This Row],[Local - Encerramento]]</f>
        <v>ZEM1</v>
      </c>
      <c r="AM381" s="105" t="str">
        <f>IF(BS_CONTROLE[[#This Row],[Entre - Estações]]=0, "-", BS_CONTROLE[[#This Row],[Entre - Estações]])</f>
        <v>ZEJ-ZEV</v>
      </c>
      <c r="AN381" s="105" t="str">
        <f>IF(BS_CONTROLE[[#This Row],[SB]]=0, "-", BS_CONTROLE[[#This Row],[SB]])</f>
        <v>ZRB1502</v>
      </c>
      <c r="AO381" s="105">
        <f>IF(BS_CONTROLE[[#This Row],[SUB]]=0, "-", BS_CONTROLE[[#This Row],[SUB]])</f>
        <v>55</v>
      </c>
      <c r="AP381" s="105">
        <f>BS_CONTROLE[[#This Row],[KM - Inicio]]</f>
        <v>150.15</v>
      </c>
      <c r="AQ381" s="105">
        <f>BS_CONTROLE[[#This Row],[KM - Inicio]]</f>
        <v>150.15</v>
      </c>
      <c r="AR381" s="108"/>
      <c r="AS381" s="108"/>
      <c r="AT381" s="108"/>
      <c r="AU381" s="136"/>
      <c r="AV381" s="136"/>
      <c r="AW381" s="14"/>
      <c r="AX381" s="14"/>
      <c r="AY381" s="164">
        <f>IF(D381="","*",IFERROR(IF(ISODD(COUNT(AS381:AX381)),"ERRO",SUM((AT381-AS381),(AV381-AU381),(AX381-AW381))),"ERRO"))</f>
        <v>0</v>
      </c>
      <c r="AZ381" s="153"/>
      <c r="BA381" s="109"/>
      <c r="BB381" s="10" t="str">
        <f>IFERROR(_xlfn.XLOOKUP(AI381, BS_ATIVIDADE[ATIVIDADE],BS_ATIVIDADE[UNIDADE] ), "*")</f>
        <v>M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e">
        <f>IF(AND(BR381&lt;1,BS381&lt;1),"Produção e Intervalo",IF(BR381&lt;1,"Intervalo",IF(BS381&lt;1,"Produção","Aderente")))</f>
        <v>#DIV/0!</v>
      </c>
      <c r="BR381" s="19" t="e">
        <f>IF(OR(B381="",F381=""),"*",AY381/P381)</f>
        <v>#DIV/0!</v>
      </c>
      <c r="BS381" s="19">
        <f>IF(OR(B381="",F381=""),"*",BA381/Q381)</f>
        <v>0</v>
      </c>
      <c r="BT381" s="8" t="str">
        <f t="shared" si="8"/>
        <v/>
      </c>
    </row>
    <row r="382" spans="1:72" hidden="1">
      <c r="A382" s="47" t="str">
        <f>D382&amp;B382</f>
        <v>W9746093</v>
      </c>
      <c r="B382" s="102">
        <v>46093</v>
      </c>
      <c r="C382" s="135">
        <f>IF(BS_CONTROLE[[#This Row],[DATA]]="","",WEEKNUM(BS_CONTROLE[[#This Row],[DATA]]))</f>
        <v>11</v>
      </c>
      <c r="D382" s="104" t="s">
        <v>806</v>
      </c>
      <c r="E382" s="159">
        <v>37</v>
      </c>
      <c r="F382" s="126" t="s">
        <v>682</v>
      </c>
      <c r="G382" s="142" t="str">
        <f>IF(D382="","*",VLOOKUP(F382,BS_ATIVIDADE[],3,FALSE))</f>
        <v>MODERNIZAÇÃO</v>
      </c>
      <c r="H382" s="106" t="s">
        <v>131</v>
      </c>
      <c r="I382" s="106" t="s">
        <v>131</v>
      </c>
      <c r="J382" s="105">
        <v>55</v>
      </c>
      <c r="K382" s="105">
        <v>150.6</v>
      </c>
      <c r="L382" s="105" t="s">
        <v>558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2" s="106">
        <v>0.30555555555555558</v>
      </c>
      <c r="P382" s="106">
        <v>0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2" s="105" t="s">
        <v>1074</v>
      </c>
      <c r="W382" s="151" t="s">
        <v>1517</v>
      </c>
      <c r="X382" s="104" t="s">
        <v>386</v>
      </c>
      <c r="Y382" s="129" t="s">
        <v>389</v>
      </c>
      <c r="Z382" s="104"/>
      <c r="AA382" s="105">
        <v>1</v>
      </c>
      <c r="AB382" s="103" t="s">
        <v>377</v>
      </c>
      <c r="AC382" s="152" t="s">
        <v>371</v>
      </c>
      <c r="AD382" s="107">
        <v>0.29166666666666669</v>
      </c>
      <c r="AE382" s="105"/>
      <c r="AF382" s="105"/>
      <c r="AG382" s="105"/>
      <c r="AH382" s="15"/>
      <c r="AI382" s="126" t="str">
        <f>IF(BS_CONTROLE[[#This Row],[Atividade]]=0, "-", BS_CONTROLE[[#This Row],[Atividade]])</f>
        <v>MODERNIZAÇÃO - OUTRA ATIVIDADE</v>
      </c>
      <c r="AJ382" s="9" t="str">
        <f>IF(BS_CONTROLE[[#This Row],[Atividade]]=0, "-", BS_CONTROLE[[#This Row],[Atividade]])</f>
        <v>MODERNIZAÇÃO - OUTRA ATIVIDADE</v>
      </c>
      <c r="AK382" s="31" t="str">
        <f>BS_CONTROLE[[#This Row],[Local - Partida]]</f>
        <v>Z3VZEV</v>
      </c>
      <c r="AL382" s="31" t="str">
        <f>BS_CONTROLE[[#This Row],[Local - Encerramento]]</f>
        <v>Z3VZEV</v>
      </c>
      <c r="AM382" s="105" t="str">
        <f>IF(BS_CONTROLE[[#This Row],[Entre - Estações]]=0, "-", BS_CONTROLE[[#This Row],[Entre - Estações]])</f>
        <v>ZEJ-ZEV</v>
      </c>
      <c r="AN382" s="105" t="str">
        <f>IF(BS_CONTROLE[[#This Row],[SB]]=0, "-", BS_CONTROLE[[#This Row],[SB]])</f>
        <v>ZRB1502</v>
      </c>
      <c r="AO382" s="105">
        <f>IF(BS_CONTROLE[[#This Row],[SUB]]=0, "-", BS_CONTROLE[[#This Row],[SUB]])</f>
        <v>55</v>
      </c>
      <c r="AP382" s="105">
        <f>BS_CONTROLE[[#This Row],[KM - Inicio]]</f>
        <v>150.6</v>
      </c>
      <c r="AQ382" s="105">
        <f>BS_CONTROLE[[#This Row],[KM - Inicio]]</f>
        <v>150.6</v>
      </c>
      <c r="AR382" s="108"/>
      <c r="AS382" s="108"/>
      <c r="AT382" s="108"/>
      <c r="AU382" s="136"/>
      <c r="AV382" s="136"/>
      <c r="AW382" s="14"/>
      <c r="AX382" s="14"/>
      <c r="AY382" s="164">
        <f>IF(D382="","*",IFERROR(IF(ISODD(COUNT(AS382:AX382)),"ERRO",SUM((AT382-AS382),(AV382-AU382),(AX382-AW382))),"ERRO"))</f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e">
        <f>IF(AND(BR382&lt;1,BS382&lt;1),"Produção e Intervalo",IF(BR382&lt;1,"Intervalo",IF(BS382&lt;1,"Produção","Aderente")))</f>
        <v>#DIV/0!</v>
      </c>
      <c r="BR382" s="19" t="e">
        <f>IF(OR(B382="",F382=""),"*",AY382/P382)</f>
        <v>#DIV/0!</v>
      </c>
      <c r="BS382" s="19">
        <f>IF(OR(B382="",F382=""),"*",BA382/Q382)</f>
        <v>0</v>
      </c>
      <c r="BT382" s="8" t="str">
        <f t="shared" si="8"/>
        <v/>
      </c>
    </row>
    <row r="383" spans="1:72" hidden="1">
      <c r="A383" s="47" t="str">
        <f>D383&amp;B383</f>
        <v>V9646093</v>
      </c>
      <c r="B383" s="102">
        <v>46093</v>
      </c>
      <c r="C383" s="135">
        <f>IF(BS_CONTROLE[[#This Row],[DATA]]="","",WEEKNUM(BS_CONTROLE[[#This Row],[DATA]]))</f>
        <v>11</v>
      </c>
      <c r="D383" s="104" t="s">
        <v>782</v>
      </c>
      <c r="E383" s="159">
        <v>38</v>
      </c>
      <c r="F383" s="126" t="s">
        <v>689</v>
      </c>
      <c r="G383" s="142" t="str">
        <f>IF(D383="","*",VLOOKUP(F383,BS_ATIVIDADE[],3,FALSE))</f>
        <v>MODERNIZAÇÃO</v>
      </c>
      <c r="H383" s="106" t="s">
        <v>131</v>
      </c>
      <c r="I383" s="106" t="s">
        <v>131</v>
      </c>
      <c r="J383" s="105">
        <v>55</v>
      </c>
      <c r="K383" s="105">
        <v>150.6</v>
      </c>
      <c r="L383" s="105" t="s">
        <v>558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3" s="106">
        <v>0.30555555555555558</v>
      </c>
      <c r="P383" s="106">
        <v>0</v>
      </c>
      <c r="Q383" s="105">
        <v>500</v>
      </c>
      <c r="R383" s="10" t="str">
        <f>IFERROR(_xlfn.XLOOKUP(F383, BS_ATIVIDADE[ATIVIDADE],BS_ATIVIDADE[UNIDADE] ), "*")</f>
        <v>M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3" s="105" t="s">
        <v>1074</v>
      </c>
      <c r="W383" s="151" t="s">
        <v>1517</v>
      </c>
      <c r="X383" s="104" t="s">
        <v>386</v>
      </c>
      <c r="Y383" s="129" t="s">
        <v>389</v>
      </c>
      <c r="Z383" s="104"/>
      <c r="AA383" s="105">
        <v>1</v>
      </c>
      <c r="AB383" s="103" t="s">
        <v>377</v>
      </c>
      <c r="AC383" s="152" t="s">
        <v>371</v>
      </c>
      <c r="AD383" s="107">
        <v>0.29166666666666669</v>
      </c>
      <c r="AE383" s="105">
        <v>9316</v>
      </c>
      <c r="AF383" s="105">
        <v>9244</v>
      </c>
      <c r="AG383" s="105">
        <v>9278</v>
      </c>
      <c r="AH383" s="15"/>
      <c r="AI383" s="126" t="str">
        <f>IF(BS_CONTROLE[[#This Row],[Atividade]]=0, "-", BS_CONTROLE[[#This Row],[Atividade]])</f>
        <v>MODERNIZAÇÃO - SOCADORA</v>
      </c>
      <c r="AJ383" s="9" t="str">
        <f>IF(BS_CONTROLE[[#This Row],[Atividade]]=0, "-", BS_CONTROLE[[#This Row],[Atividade]])</f>
        <v>MODERNIZAÇÃO - SOCADORA</v>
      </c>
      <c r="AK383" s="31" t="str">
        <f>BS_CONTROLE[[#This Row],[Local - Partida]]</f>
        <v>Z3VZEV</v>
      </c>
      <c r="AL383" s="31" t="str">
        <f>BS_CONTROLE[[#This Row],[Local - Encerramento]]</f>
        <v>Z3VZEV</v>
      </c>
      <c r="AM383" s="105" t="str">
        <f>IF(BS_CONTROLE[[#This Row],[Entre - Estações]]=0, "-", BS_CONTROLE[[#This Row],[Entre - Estações]])</f>
        <v>ZEJ-ZEV</v>
      </c>
      <c r="AN383" s="105" t="str">
        <f>IF(BS_CONTROLE[[#This Row],[SB]]=0, "-", BS_CONTROLE[[#This Row],[SB]])</f>
        <v>ZRB1502</v>
      </c>
      <c r="AO383" s="105">
        <f>IF(BS_CONTROLE[[#This Row],[SUB]]=0, "-", BS_CONTROLE[[#This Row],[SUB]])</f>
        <v>55</v>
      </c>
      <c r="AP383" s="105">
        <f>BS_CONTROLE[[#This Row],[KM - Inicio]]</f>
        <v>150.6</v>
      </c>
      <c r="AQ383" s="105">
        <f>BS_CONTROLE[[#This Row],[KM - Inicio]]</f>
        <v>150.6</v>
      </c>
      <c r="AR383" s="108"/>
      <c r="AS383" s="108"/>
      <c r="AT383" s="108"/>
      <c r="AU383" s="136"/>
      <c r="AV383" s="136"/>
      <c r="AW383" s="14"/>
      <c r="AX383" s="14"/>
      <c r="AY383" s="164">
        <f>IF(D383="","*",IFERROR(IF(ISODD(COUNT(AS383:AX383)),"ERRO",SUM((AT383-AS383),(AV383-AU383),(AX383-AW383))),"ERRO"))</f>
        <v>0</v>
      </c>
      <c r="AZ383" s="153"/>
      <c r="BA383" s="109"/>
      <c r="BB383" s="10" t="str">
        <f>IFERROR(_xlfn.XLOOKUP(AI383, BS_ATIVIDADE[ATIVIDADE],BS_ATIVIDADE[UNIDADE] ), "*")</f>
        <v>M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e">
        <f>IF(AND(BR383&lt;1,BS383&lt;1),"Produção e Intervalo",IF(BR383&lt;1,"Intervalo",IF(BS383&lt;1,"Produção","Aderente")))</f>
        <v>#DIV/0!</v>
      </c>
      <c r="BR383" s="19" t="e">
        <f>IF(OR(B383="",F383=""),"*",AY383/P383)</f>
        <v>#DIV/0!</v>
      </c>
      <c r="BS383" s="19">
        <f>IF(OR(B383="",F383=""),"*",BA383/Q383)</f>
        <v>0</v>
      </c>
      <c r="BT383" s="8" t="str">
        <f t="shared" si="8"/>
        <v/>
      </c>
    </row>
    <row r="384" spans="1:72" hidden="1">
      <c r="A384" s="47" t="str">
        <f>D384&amp;B384</f>
        <v>MODERNIZAÇÃO TURMA 246093</v>
      </c>
      <c r="B384" s="102">
        <v>46093</v>
      </c>
      <c r="C384" s="135">
        <f>IF(BS_CONTROLE[[#This Row],[DATA]]="","",WEEKNUM(BS_CONTROLE[[#This Row],[DATA]]))</f>
        <v>11</v>
      </c>
      <c r="D384" s="104" t="s">
        <v>596</v>
      </c>
      <c r="E384" s="159">
        <v>378</v>
      </c>
      <c r="F384" s="126" t="s">
        <v>691</v>
      </c>
      <c r="G384" s="142" t="str">
        <f>IF(D384="","*",VLOOKUP(F384,BS_ATIVIDADE[],3,FALSE))</f>
        <v>MODERNIZAÇÃO</v>
      </c>
      <c r="H384" s="106" t="s">
        <v>558</v>
      </c>
      <c r="I384" s="106" t="s">
        <v>558</v>
      </c>
      <c r="J384" s="105">
        <v>55</v>
      </c>
      <c r="K384" s="105">
        <v>148</v>
      </c>
      <c r="L384" s="105">
        <v>148.4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84" s="106">
        <v>0.33333333333333331</v>
      </c>
      <c r="P384" s="106">
        <v>0</v>
      </c>
      <c r="Q384" s="105">
        <v>2</v>
      </c>
      <c r="R384" s="10" t="str">
        <f>IFERROR(_xlfn.XLOOKUP(F384, BS_ATIVIDADE[ATIVIDADE],BS_ATIVIDADE[UNIDADE] ), "*")</f>
        <v>Nº DE SOLDA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1074</v>
      </c>
      <c r="W384" s="151" t="s">
        <v>1025</v>
      </c>
      <c r="X384" s="104" t="s">
        <v>386</v>
      </c>
      <c r="Y384" s="129" t="s">
        <v>389</v>
      </c>
      <c r="Z384" s="104"/>
      <c r="AA384" s="105" t="s">
        <v>558</v>
      </c>
      <c r="AB384" s="103"/>
      <c r="AC384" s="152"/>
      <c r="AD384" s="107">
        <v>0.29166666666666669</v>
      </c>
      <c r="AE384" s="105"/>
      <c r="AF384" s="105"/>
      <c r="AG384" s="105"/>
      <c r="AH384" s="15"/>
      <c r="AI384" s="126" t="str">
        <f>IF(BS_CONTROLE[[#This Row],[Atividade]]=0, "-", BS_CONTROLE[[#This Row],[Atividade]])</f>
        <v>MODERNIZAÇÃO - SOLDA</v>
      </c>
      <c r="AJ384" s="9" t="str">
        <f>IF(BS_CONTROLE[[#This Row],[Atividade]]=0, "-", BS_CONTROLE[[#This Row],[Atividade]])</f>
        <v>MODERNIZAÇÃO - SOLDA</v>
      </c>
      <c r="AK384" s="31" t="str">
        <f>BS_CONTROLE[[#This Row],[Local - Partida]]</f>
        <v>-</v>
      </c>
      <c r="AL384" s="31" t="str">
        <f>BS_CONTROLE[[#This Row],[Local - Encerramento]]</f>
        <v>-</v>
      </c>
      <c r="AM384" s="105" t="str">
        <f>IF(BS_CONTROLE[[#This Row],[Entre - Estações]]=0, "-", BS_CONTROLE[[#This Row],[Entre - Estações]])</f>
        <v>ZEJ-ZEV</v>
      </c>
      <c r="AN384" s="105" t="str">
        <f>IF(BS_CONTROLE[[#This Row],[SB]]=0, "-", BS_CONTROLE[[#This Row],[SB]])</f>
        <v>148ZEJ2</v>
      </c>
      <c r="AO384" s="105">
        <f>IF(BS_CONTROLE[[#This Row],[SUB]]=0, "-", BS_CONTROLE[[#This Row],[SUB]])</f>
        <v>55</v>
      </c>
      <c r="AP384" s="105">
        <f>BS_CONTROLE[[#This Row],[KM - Inicio]]</f>
        <v>148</v>
      </c>
      <c r="AQ384" s="105">
        <f>BS_CONTROLE[[#This Row],[KM - Inicio]]</f>
        <v>148</v>
      </c>
      <c r="AR384" s="108"/>
      <c r="AS384" s="108"/>
      <c r="AT384" s="108"/>
      <c r="AU384" s="136"/>
      <c r="AV384" s="136"/>
      <c r="AW384" s="14"/>
      <c r="AX384" s="14"/>
      <c r="AY384" s="164">
        <f>IF(D384="","*",IFERROR(IF(ISODD(COUNT(AS384:AX384)),"ERRO",SUM((AT384-AS384),(AV384-AU384),(AX384-AW384))),"ERRO"))</f>
        <v>0</v>
      </c>
      <c r="AZ384" s="153"/>
      <c r="BA384" s="109"/>
      <c r="BB384" s="10" t="str">
        <f>IFERROR(_xlfn.XLOOKUP(AI384, BS_ATIVIDADE[ATIVIDADE],BS_ATIVIDADE[UNIDADE] ), "*")</f>
        <v>Nº DE SOLDA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e">
        <f>IF(AND(BR384&lt;1,BS384&lt;1),"Produção e Intervalo",IF(BR384&lt;1,"Intervalo",IF(BS384&lt;1,"Produção","Aderente")))</f>
        <v>#DIV/0!</v>
      </c>
      <c r="BR384" s="19" t="e">
        <f>IF(OR(B384="",F384=""),"*",AY384/P384)</f>
        <v>#DIV/0!</v>
      </c>
      <c r="BS384" s="19">
        <f>IF(OR(B384="",F384=""),"*",BA384/Q384)</f>
        <v>0</v>
      </c>
      <c r="BT384" s="8" t="str">
        <f t="shared" si="8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8"/>
        <v/>
      </c>
    </row>
    <row r="386" spans="1:72" hidden="1">
      <c r="A386" s="47" t="str">
        <f>D386&amp;B386</f>
        <v>JACIANO (TF-674)46093</v>
      </c>
      <c r="B386" s="102">
        <v>46093</v>
      </c>
      <c r="C386" s="135">
        <f>IF(BS_CONTROLE[[#This Row],[DATA]]="","",WEEKNUM(BS_CONTROLE[[#This Row],[DATA]]))</f>
        <v>11</v>
      </c>
      <c r="D386" s="104" t="s">
        <v>858</v>
      </c>
      <c r="E386" s="159">
        <v>380</v>
      </c>
      <c r="F386" s="126" t="s">
        <v>744</v>
      </c>
      <c r="G386" s="142" t="str">
        <f>IF(D386="","*",VLOOKUP(F386,BS_ATIVIDADE[],3,FALSE))</f>
        <v>DORMENTE - SUBSTITUIÇÂO</v>
      </c>
      <c r="H386" s="106" t="s">
        <v>558</v>
      </c>
      <c r="I386" s="106" t="s">
        <v>558</v>
      </c>
      <c r="J386" s="105">
        <v>54</v>
      </c>
      <c r="K386" s="105">
        <v>72</v>
      </c>
      <c r="L386" s="105" t="s">
        <v>558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K73K721</v>
      </c>
      <c r="O386" s="106">
        <v>0.41666666666666669</v>
      </c>
      <c r="P386" s="106">
        <v>8.3333333333333329E-2</v>
      </c>
      <c r="Q386" s="105">
        <v>30</v>
      </c>
      <c r="R386" s="10" t="str">
        <f>IFERROR(_xlfn.XLOOKUP(F386, BS_ATIVIDADE[ATIVIDADE],BS_ATIVIDADE[UNIDADE] ), "*")</f>
        <v>Nº DE DORMENTES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6" s="105" t="s">
        <v>1029</v>
      </c>
      <c r="W386" s="151" t="s">
        <v>1092</v>
      </c>
      <c r="X386" s="104" t="s">
        <v>386</v>
      </c>
      <c r="Y386" s="129" t="s">
        <v>389</v>
      </c>
      <c r="Z386" s="104"/>
      <c r="AA386" s="183" t="s">
        <v>558</v>
      </c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PDM - SUBSTITUIÇÃO - DORMENTE</v>
      </c>
      <c r="AJ386" s="9" t="str">
        <f>IF(BS_CONTROLE[[#This Row],[Atividade]]=0, "-", BS_CONTROLE[[#This Row],[Atividade]])</f>
        <v>PDM - SUBSTITUIÇÃO - DORMENTE</v>
      </c>
      <c r="AK386" s="31" t="str">
        <f>BS_CONTROLE[[#This Row],[Local - Partida]]</f>
        <v>-</v>
      </c>
      <c r="AL386" s="31" t="str">
        <f>BS_CONTROLE[[#This Row],[Local - Encerramento]]</f>
        <v>-</v>
      </c>
      <c r="AM386" s="105" t="str">
        <f>IF(BS_CONTROLE[[#This Row],[Entre - Estações]]=0, "-", BS_CONTROLE[[#This Row],[Entre - Estações]])</f>
        <v>ZEZ-069</v>
      </c>
      <c r="AN386" s="105" t="str">
        <f>IF(BS_CONTROLE[[#This Row],[SB]]=0, "-", BS_CONTROLE[[#This Row],[SB]])</f>
        <v>K73K721</v>
      </c>
      <c r="AO386" s="105">
        <f>IF(BS_CONTROLE[[#This Row],[SUB]]=0, "-", BS_CONTROLE[[#This Row],[SUB]])</f>
        <v>54</v>
      </c>
      <c r="AP386" s="105">
        <f>BS_CONTROLE[[#This Row],[KM - Inicio]]</f>
        <v>72</v>
      </c>
      <c r="AQ386" s="105">
        <f>BS_CONTROLE[[#This Row],[KM - Inicio]]</f>
        <v>72</v>
      </c>
      <c r="AR386" s="108"/>
      <c r="AS386" s="108"/>
      <c r="AT386" s="108"/>
      <c r="AU386" s="136"/>
      <c r="AV386" s="136"/>
      <c r="AW386" s="14"/>
      <c r="AX386" s="14"/>
      <c r="AY386" s="164">
        <f>IF(D386="","*",IFERROR(IF(ISODD(COUNT(AS386:AX386)),"ERRO",SUM((AT386-AS386),(AV386-AU386),(AX386-AW386))),"ERRO"))</f>
        <v>0</v>
      </c>
      <c r="AZ386" s="153"/>
      <c r="BA386" s="109"/>
      <c r="BB386" s="10" t="str">
        <f>IFERROR(_xlfn.XLOOKUP(AI386, BS_ATIVIDADE[ATIVIDADE],BS_ATIVIDADE[UNIDADE] ), "*")</f>
        <v>Nº DE DORMENTES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Produção e Intervalo</v>
      </c>
      <c r="BR386" s="19">
        <f>IF(OR(B386="",F386=""),"*",AY386/P386)</f>
        <v>0</v>
      </c>
      <c r="BS386" s="19">
        <f>IF(OR(B386="",F386=""),"*",BA386/Q386)</f>
        <v>0</v>
      </c>
      <c r="BT386" s="8" t="str">
        <f t="shared" si="8"/>
        <v/>
      </c>
    </row>
    <row r="387" spans="1:72" hidden="1">
      <c r="A387" s="47" t="str">
        <f>D387&amp;B387</f>
        <v>MODERNIZAÇÃO TURMA 246093</v>
      </c>
      <c r="B387" s="102">
        <v>46093</v>
      </c>
      <c r="C387" s="135">
        <f>IF(BS_CONTROLE[[#This Row],[DATA]]="","",WEEKNUM(BS_CONTROLE[[#This Row],[DATA]]))</f>
        <v>11</v>
      </c>
      <c r="D387" s="104" t="s">
        <v>596</v>
      </c>
      <c r="E387" s="159">
        <v>378</v>
      </c>
      <c r="F387" s="126" t="s">
        <v>691</v>
      </c>
      <c r="G387" s="142" t="str">
        <f>IF(D387="","*",VLOOKUP(F387,BS_ATIVIDADE[],3,FALSE))</f>
        <v>MODERNIZAÇÃO</v>
      </c>
      <c r="H387" s="106" t="s">
        <v>558</v>
      </c>
      <c r="I387" s="106" t="s">
        <v>558</v>
      </c>
      <c r="J387" s="105">
        <v>92</v>
      </c>
      <c r="K387" s="105">
        <v>79.67</v>
      </c>
      <c r="L387" s="105" t="s">
        <v>558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87" s="106">
        <v>0.34375</v>
      </c>
      <c r="P387" s="106">
        <v>6.25E-2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7" s="105" t="s">
        <v>1012</v>
      </c>
      <c r="W387" s="151" t="s">
        <v>1025</v>
      </c>
      <c r="X387" s="104" t="s">
        <v>386</v>
      </c>
      <c r="Y387" s="129" t="s">
        <v>389</v>
      </c>
      <c r="Z387" s="104"/>
      <c r="AA387" s="105" t="s">
        <v>558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MODERNIZAÇÃO - SOLDA</v>
      </c>
      <c r="AJ387" s="9" t="str">
        <f>IF(BS_CONTROLE[[#This Row],[Atividade]]=0, "-", BS_CONTROLE[[#This Row],[Atividade]])</f>
        <v>MODERNIZAÇÃO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ZXW-ZEZ</v>
      </c>
      <c r="AN387" s="105" t="str">
        <f>IF(BS_CONTROLE[[#This Row],[SB]]=0, "-", BS_CONTROLE[[#This Row],[SB]])</f>
        <v>ZXWK792</v>
      </c>
      <c r="AO387" s="105">
        <f>IF(BS_CONTROLE[[#This Row],[SUB]]=0, "-", BS_CONTROLE[[#This Row],[SUB]])</f>
        <v>92</v>
      </c>
      <c r="AP387" s="105">
        <f>BS_CONTROLE[[#This Row],[KM - Inicio]]</f>
        <v>79.67</v>
      </c>
      <c r="AQ387" s="105">
        <f>BS_CONTROLE[[#This Row],[KM - Inicio]]</f>
        <v>79.67</v>
      </c>
      <c r="AR387" s="108"/>
      <c r="AS387" s="108"/>
      <c r="AT387" s="108"/>
      <c r="AU387" s="136"/>
      <c r="AV387" s="136"/>
      <c r="AW387" s="14"/>
      <c r="AX387" s="14"/>
      <c r="AY387" s="164">
        <f>IF(D387="","*",IFERROR(IF(ISODD(COUNT(AS387:AX387)),"ERRO",SUM((AT387-AS387),(AV387-AU387),(AX387-AW387))),"ERRO"))</f>
        <v>0</v>
      </c>
      <c r="AZ387" s="153"/>
      <c r="BA387" s="109"/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Produção e Intervalo</v>
      </c>
      <c r="BR387" s="19">
        <f>IF(OR(B387="",F387=""),"*",AY387/P387)</f>
        <v>0</v>
      </c>
      <c r="BS387" s="19">
        <f>IF(OR(B387="",F387=""),"*",BA387/Q387)</f>
        <v>0</v>
      </c>
      <c r="BT387" s="8" t="str">
        <f t="shared" si="8"/>
        <v/>
      </c>
    </row>
    <row r="388" spans="1:72" hidden="1">
      <c r="A388" s="47" t="str">
        <f>D388&amp;B388</f>
        <v>CARLOS (TP-722)46093</v>
      </c>
      <c r="B388" s="102">
        <v>46093</v>
      </c>
      <c r="C388" s="135">
        <f>IF(BS_CONTROLE[[#This Row],[DATA]]="","",WEEKNUM(BS_CONTROLE[[#This Row],[DATA]]))</f>
        <v>11</v>
      </c>
      <c r="D388" s="104" t="s">
        <v>826</v>
      </c>
      <c r="E388" s="159">
        <v>382</v>
      </c>
      <c r="F388" s="126" t="s">
        <v>744</v>
      </c>
      <c r="G388" s="142" t="str">
        <f>IF(D388="","*",VLOOKUP(F388,BS_ATIVIDADE[],3,FALSE))</f>
        <v>DORMENTE - SUBSTITUIÇÂO</v>
      </c>
      <c r="H388" s="106" t="s">
        <v>558</v>
      </c>
      <c r="I388" s="106" t="s">
        <v>558</v>
      </c>
      <c r="J388" s="105">
        <v>92</v>
      </c>
      <c r="K388" s="105">
        <v>82</v>
      </c>
      <c r="L388" s="105" t="s">
        <v>558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88" s="106">
        <v>0.41666666666666669</v>
      </c>
      <c r="P388" s="106">
        <v>8.3333333333333329E-2</v>
      </c>
      <c r="Q388" s="105">
        <v>30</v>
      </c>
      <c r="R388" s="10" t="str">
        <f>IFERROR(_xlfn.XLOOKUP(F388, BS_ATIVIDADE[ATIVIDADE],BS_ATIVIDADE[UNIDADE] ), "*")</f>
        <v>Nº DE DORMENTES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8" s="105" t="s">
        <v>1029</v>
      </c>
      <c r="W388" s="151" t="s">
        <v>1092</v>
      </c>
      <c r="X388" s="104" t="s">
        <v>386</v>
      </c>
      <c r="Y388" s="129" t="s">
        <v>389</v>
      </c>
      <c r="Z388" s="104"/>
      <c r="AA388" s="183" t="s">
        <v>558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SUBSTITUIÇÃO - DORMENTE</v>
      </c>
      <c r="AJ388" s="9" t="str">
        <f>IF(BS_CONTROLE[[#This Row],[Atividade]]=0, "-", BS_CONTROLE[[#This Row],[Atividade]])</f>
        <v>PDM - SUBSTITUIÇÃO - DORMENTE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ZXW</v>
      </c>
      <c r="AN388" s="105" t="str">
        <f>IF(BS_CONTROLE[[#This Row],[SB]]=0, "-", BS_CONTROLE[[#This Row],[SB]])</f>
        <v>ZXW2</v>
      </c>
      <c r="AO388" s="105">
        <f>IF(BS_CONTROLE[[#This Row],[SUB]]=0, "-", BS_CONTROLE[[#This Row],[SUB]])</f>
        <v>92</v>
      </c>
      <c r="AP388" s="105">
        <f>BS_CONTROLE[[#This Row],[KM - Inicio]]</f>
        <v>82</v>
      </c>
      <c r="AQ388" s="105">
        <f>BS_CONTROLE[[#This Row],[KM - Inicio]]</f>
        <v>82</v>
      </c>
      <c r="AR388" s="108"/>
      <c r="AS388" s="108"/>
      <c r="AT388" s="108"/>
      <c r="AU388" s="136"/>
      <c r="AV388" s="136"/>
      <c r="AW388" s="14"/>
      <c r="AX388" s="14"/>
      <c r="AY388" s="164">
        <f>IF(D388="","*",IFERROR(IF(ISODD(COUNT(AS388:AX388)),"ERRO",SUM((AT388-AS388),(AV388-AU388),(AX388-AW388))),"ERRO"))</f>
        <v>0</v>
      </c>
      <c r="AZ388" s="153"/>
      <c r="BA388" s="109"/>
      <c r="BB388" s="10" t="str">
        <f>IFERROR(_xlfn.XLOOKUP(AI388, BS_ATIVIDADE[ATIVIDADE],BS_ATIVIDADE[UNIDADE] ), "*")</f>
        <v>Nº DE DORMENTES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Produção e Intervalo</v>
      </c>
      <c r="BR388" s="19">
        <f>IF(OR(B388="",F388=""),"*",AY388/P388)</f>
        <v>0</v>
      </c>
      <c r="BS388" s="19">
        <f>IF(OR(B388="",F388=""),"*",BA388/Q388)</f>
        <v>0</v>
      </c>
      <c r="BT388" s="8" t="str">
        <f t="shared" si="8"/>
        <v/>
      </c>
    </row>
    <row r="389" spans="1:72" hidden="1">
      <c r="A389" s="47" t="str">
        <f>D389&amp;B389</f>
        <v>RAFAEL (TP-695)46093</v>
      </c>
      <c r="B389" s="102">
        <v>46093</v>
      </c>
      <c r="C389" s="135">
        <f>IF(BS_CONTROLE[[#This Row],[DATA]]="","",WEEKNUM(BS_CONTROLE[[#This Row],[DATA]]))</f>
        <v>11</v>
      </c>
      <c r="D389" s="104" t="s">
        <v>892</v>
      </c>
      <c r="E389" s="159">
        <v>383</v>
      </c>
      <c r="F389" s="126" t="s">
        <v>714</v>
      </c>
      <c r="G389" s="142" t="str">
        <f>IF(D389="","*",VLOOKUP(F389,BS_ATIVIDADE[],3,FALSE))</f>
        <v>AMV</v>
      </c>
      <c r="H389" s="106" t="s">
        <v>558</v>
      </c>
      <c r="I389" s="106"/>
      <c r="J389" s="105">
        <v>92</v>
      </c>
      <c r="K389" s="105">
        <v>101.95</v>
      </c>
      <c r="L389" s="105" t="s">
        <v>558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89" s="106">
        <v>0.375</v>
      </c>
      <c r="P389" s="106">
        <v>0.125</v>
      </c>
      <c r="Q389" s="105">
        <v>2</v>
      </c>
      <c r="R389" s="10" t="str">
        <f>IFERROR(_xlfn.XLOOKUP(F389, BS_ATIVIDADE[ATIVIDADE],BS_ATIVIDADE[UNIDADE] ), "*")</f>
        <v>Nº DE PEÇAS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9" s="105" t="s">
        <v>1029</v>
      </c>
      <c r="W389" s="151" t="s">
        <v>1088</v>
      </c>
      <c r="X389" s="104" t="s">
        <v>386</v>
      </c>
      <c r="Y389" s="129" t="s">
        <v>389</v>
      </c>
      <c r="Z389" s="104"/>
      <c r="AA389" s="105" t="s">
        <v>558</v>
      </c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AMV - JACARÉ</v>
      </c>
      <c r="AJ389" s="9" t="str">
        <f>IF(BS_CONTROLE[[#This Row],[Atividade]]=0, "-", BS_CONTROLE[[#This Row],[Atividade]])</f>
        <v>PDM - AMV - JACARÉ</v>
      </c>
      <c r="AK389" s="31" t="str">
        <f>BS_CONTROLE[[#This Row],[Local - Partida]]</f>
        <v>-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ZGP</v>
      </c>
      <c r="AN389" s="105" t="str">
        <f>IF(BS_CONTROLE[[#This Row],[SB]]=0, "-", BS_CONTROLE[[#This Row],[SB]])</f>
        <v>ZGP2</v>
      </c>
      <c r="AO389" s="105">
        <f>IF(BS_CONTROLE[[#This Row],[SUB]]=0, "-", BS_CONTROLE[[#This Row],[SUB]])</f>
        <v>92</v>
      </c>
      <c r="AP389" s="105">
        <f>BS_CONTROLE[[#This Row],[KM - Inicio]]</f>
        <v>101.95</v>
      </c>
      <c r="AQ389" s="105">
        <f>BS_CONTROLE[[#This Row],[KM - Inicio]]</f>
        <v>101.95</v>
      </c>
      <c r="AR389" s="108"/>
      <c r="AS389" s="108"/>
      <c r="AT389" s="108"/>
      <c r="AU389" s="136"/>
      <c r="AV389" s="136"/>
      <c r="AW389" s="14"/>
      <c r="AX389" s="14"/>
      <c r="AY389" s="164">
        <f>IF(D389="","*",IFERROR(IF(ISODD(COUNT(AS389:AX389)),"ERRO",SUM((AT389-AS389),(AV389-AU389),(AX389-AW389))),"ERRO"))</f>
        <v>0</v>
      </c>
      <c r="AZ389" s="153"/>
      <c r="BA389" s="109"/>
      <c r="BB389" s="10" t="str">
        <f>IFERROR(_xlfn.XLOOKUP(AI389, BS_ATIVIDADE[ATIVIDADE],BS_ATIVIDADE[UNIDADE] ), "*")</f>
        <v>Nº DE PEÇAS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Produção e Intervalo</v>
      </c>
      <c r="BR389" s="19">
        <f>IF(OR(B389="",F389=""),"*",AY389/P389)</f>
        <v>0</v>
      </c>
      <c r="BS389" s="19">
        <f>IF(OR(B389="",F389=""),"*",BA389/Q389)</f>
        <v>0</v>
      </c>
      <c r="BT389" s="8" t="str">
        <f t="shared" si="8"/>
        <v/>
      </c>
    </row>
    <row r="390" spans="1:72" hidden="1">
      <c r="A390" s="47" t="str">
        <f>D390&amp;B390</f>
        <v>MOD ZGP46093</v>
      </c>
      <c r="B390" s="102">
        <v>46093</v>
      </c>
      <c r="C390" s="135">
        <f>IF(BS_CONTROLE[[#This Row],[DATA]]="","",WEEKNUM(BS_CONTROLE[[#This Row],[DATA]]))</f>
        <v>11</v>
      </c>
      <c r="D390" s="104" t="s">
        <v>915</v>
      </c>
      <c r="E390" s="159">
        <v>46</v>
      </c>
      <c r="F390" s="126" t="s">
        <v>548</v>
      </c>
      <c r="G390" s="142" t="str">
        <f>IF(D390="","*",VLOOKUP(F390,BS_ATIVIDADE[],3,FALSE))</f>
        <v>OUTROS</v>
      </c>
      <c r="H390" s="106" t="s">
        <v>558</v>
      </c>
      <c r="I390" s="106" t="s">
        <v>558</v>
      </c>
      <c r="J390" s="105">
        <v>92</v>
      </c>
      <c r="K390" s="105">
        <v>102</v>
      </c>
      <c r="L390" s="105">
        <v>106.3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0" s="106">
        <v>0.33333333333333331</v>
      </c>
      <c r="P390" s="106">
        <v>0.22916666666666666</v>
      </c>
      <c r="Q390" s="105">
        <v>1</v>
      </c>
      <c r="R390" s="10" t="str">
        <f>IFERROR(_xlfn.XLOOKUP(F390, BS_ATIVIDADE[ATIVIDADE],BS_ATIVIDADE[UNIDADE] ), "*")</f>
        <v>BINÁRIO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0" s="105" t="s">
        <v>1012</v>
      </c>
      <c r="W390" s="151" t="s">
        <v>1518</v>
      </c>
      <c r="X390" s="104" t="s">
        <v>386</v>
      </c>
      <c r="Y390" s="129" t="s">
        <v>389</v>
      </c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BLOCO</v>
      </c>
      <c r="AJ390" s="9" t="str">
        <f>IF(BS_CONTROLE[[#This Row],[Atividade]]=0, "-", BS_CONTROLE[[#This Row],[Atividade]])</f>
        <v>BLOCO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ZGP</v>
      </c>
      <c r="AN390" s="105" t="str">
        <f>IF(BS_CONTROLE[[#This Row],[SB]]=0, "-", BS_CONTROLE[[#This Row],[SB]])</f>
        <v>ZGP2</v>
      </c>
      <c r="AO390" s="105">
        <f>IF(BS_CONTROLE[[#This Row],[SUB]]=0, "-", BS_CONTROLE[[#This Row],[SUB]])</f>
        <v>92</v>
      </c>
      <c r="AP390" s="105">
        <f>BS_CONTROLE[[#This Row],[KM - Inicio]]</f>
        <v>102</v>
      </c>
      <c r="AQ390" s="105">
        <f>BS_CONTROLE[[#This Row],[KM - Inicio]]</f>
        <v>102</v>
      </c>
      <c r="AR390" s="108"/>
      <c r="AS390" s="108"/>
      <c r="AT390" s="108"/>
      <c r="AU390" s="136"/>
      <c r="AV390" s="136"/>
      <c r="AW390" s="14"/>
      <c r="AX390" s="14"/>
      <c r="AY390" s="164">
        <f>IF(D390="","*",IFERROR(IF(ISODD(COUNT(AS390:AX390)),"ERRO",SUM((AT390-AS390),(AV390-AU390),(AX390-AW390))),"ERRO"))</f>
        <v>0</v>
      </c>
      <c r="AZ390" s="153"/>
      <c r="BA390" s="109"/>
      <c r="BB390" s="10" t="str">
        <f>IFERROR(_xlfn.XLOOKUP(AI390, BS_ATIVIDADE[ATIVIDADE],BS_ATIVIDADE[UNIDADE] ), "*")</f>
        <v>BINÁRIO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Produção e Intervalo</v>
      </c>
      <c r="BR390" s="19">
        <f>IF(OR(B390="",F390=""),"*",AY390/P390)</f>
        <v>0</v>
      </c>
      <c r="BS390" s="19">
        <f>IF(OR(B390="",F390=""),"*",BA390/Q390)</f>
        <v>0</v>
      </c>
      <c r="BT390" s="8" t="str">
        <f t="shared" si="8"/>
        <v/>
      </c>
    </row>
    <row r="391" spans="1:72" hidden="1">
      <c r="A391" s="47" t="str">
        <f>D391&amp;B391</f>
        <v>V8546093</v>
      </c>
      <c r="B391" s="102">
        <v>46093</v>
      </c>
      <c r="C391" s="135">
        <f>IF(BS_CONTROLE[[#This Row],[DATA]]="","",WEEKNUM(BS_CONTROLE[[#This Row],[DATA]]))</f>
        <v>11</v>
      </c>
      <c r="D391" s="104" t="s">
        <v>759</v>
      </c>
      <c r="E391" s="159">
        <v>318</v>
      </c>
      <c r="F391" s="126" t="s">
        <v>663</v>
      </c>
      <c r="G391" s="142" t="str">
        <f>IF(D391="","*",VLOOKUP(F391,BS_ATIVIDADE[],3,FALSE))</f>
        <v>MECANIZAÇÃO - SOCADORA</v>
      </c>
      <c r="H391" s="106" t="s">
        <v>1225</v>
      </c>
      <c r="I391" s="106" t="s">
        <v>1225</v>
      </c>
      <c r="J391" s="105">
        <v>92</v>
      </c>
      <c r="K391" s="105">
        <v>102.1</v>
      </c>
      <c r="L391" s="105">
        <v>103.54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1" s="106">
        <v>0.32291666666666669</v>
      </c>
      <c r="P391" s="106">
        <v>0</v>
      </c>
      <c r="Q391" s="105">
        <v>1310</v>
      </c>
      <c r="R391" s="10" t="str">
        <f>IFERROR(_xlfn.XLOOKUP(F391, BS_ATIVIDADE[ATIVIDADE],BS_ATIVIDADE[UNIDADE] ), "*")</f>
        <v>M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1" s="105" t="s">
        <v>1012</v>
      </c>
      <c r="W391" s="151" t="s">
        <v>1317</v>
      </c>
      <c r="X391" s="104" t="s">
        <v>386</v>
      </c>
      <c r="Y391" s="129" t="s">
        <v>389</v>
      </c>
      <c r="Z391" s="104"/>
      <c r="AA391" s="105">
        <v>1</v>
      </c>
      <c r="AB391" s="103" t="s">
        <v>377</v>
      </c>
      <c r="AC391" s="152" t="s">
        <v>371</v>
      </c>
      <c r="AD391" s="107">
        <v>0.3125</v>
      </c>
      <c r="AE391" s="105">
        <v>2235</v>
      </c>
      <c r="AF391" s="105" t="s">
        <v>558</v>
      </c>
      <c r="AG391" s="105"/>
      <c r="AH391" s="15"/>
      <c r="AI391" s="126" t="str">
        <f>IF(BS_CONTROLE[[#This Row],[Atividade]]=0, "-", BS_CONTROLE[[#This Row],[Atividade]])</f>
        <v>MECANIZAÇÃO - SOCADORA</v>
      </c>
      <c r="AJ391" s="9" t="str">
        <f>IF(BS_CONTROLE[[#This Row],[Atividade]]=0, "-", BS_CONTROLE[[#This Row],[Atividade]])</f>
        <v>MECANIZAÇÃO - SOCADORA</v>
      </c>
      <c r="AK391" s="31" t="str">
        <f>BS_CONTROLE[[#This Row],[Local - Partida]]</f>
        <v>ZDRZPT</v>
      </c>
      <c r="AL391" s="31" t="str">
        <f>BS_CONTROLE[[#This Row],[Local - Encerramento]]</f>
        <v>ZDRZPT</v>
      </c>
      <c r="AM391" s="105" t="str">
        <f>IF(BS_CONTROLE[[#This Row],[Entre - Estações]]=0, "-", BS_CONTROLE[[#This Row],[Entre - Estações]])</f>
        <v>ZGP</v>
      </c>
      <c r="AN391" s="105" t="str">
        <f>IF(BS_CONTROLE[[#This Row],[SB]]=0, "-", BS_CONTROLE[[#This Row],[SB]])</f>
        <v>ZGP2</v>
      </c>
      <c r="AO391" s="105">
        <f>IF(BS_CONTROLE[[#This Row],[SUB]]=0, "-", BS_CONTROLE[[#This Row],[SUB]])</f>
        <v>92</v>
      </c>
      <c r="AP391" s="105">
        <f>BS_CONTROLE[[#This Row],[KM - Inicio]]</f>
        <v>102.1</v>
      </c>
      <c r="AQ391" s="105">
        <f>BS_CONTROLE[[#This Row],[KM - Inicio]]</f>
        <v>102.1</v>
      </c>
      <c r="AR391" s="108"/>
      <c r="AS391" s="108"/>
      <c r="AT391" s="108"/>
      <c r="AU391" s="136"/>
      <c r="AV391" s="136"/>
      <c r="AW391" s="14"/>
      <c r="AX391" s="14"/>
      <c r="AY391" s="164">
        <f>IF(D391="","*",IFERROR(IF(ISODD(COUNT(AS391:AX391)),"ERRO",SUM((AT391-AS391),(AV391-AU391),(AX391-AW391))),"ERRO"))</f>
        <v>0</v>
      </c>
      <c r="AZ391" s="153"/>
      <c r="BA391" s="109"/>
      <c r="BB391" s="10" t="str">
        <f>IFERROR(_xlfn.XLOOKUP(AI391, BS_ATIVIDADE[ATIVIDADE],BS_ATIVIDADE[UNIDADE] ), "*")</f>
        <v>M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e">
        <f>IF(AND(BR391&lt;1,BS391&lt;1),"Produção e Intervalo",IF(BR391&lt;1,"Intervalo",IF(BS391&lt;1,"Produção","Aderente")))</f>
        <v>#DIV/0!</v>
      </c>
      <c r="BR391" s="19" t="e">
        <f>IF(OR(B391="",F391=""),"*",AY391/P391)</f>
        <v>#DIV/0!</v>
      </c>
      <c r="BS391" s="19">
        <f>IF(OR(B391="",F391=""),"*",BA391/Q391)</f>
        <v>0</v>
      </c>
      <c r="BT391" s="8" t="str">
        <f t="shared" si="8"/>
        <v/>
      </c>
    </row>
    <row r="392" spans="1:72" hidden="1">
      <c r="A392" s="47" t="str">
        <f>D392&amp;B392</f>
        <v>W6246093</v>
      </c>
      <c r="B392" s="102">
        <v>46093</v>
      </c>
      <c r="C392" s="135">
        <f>IF(BS_CONTROLE[[#This Row],[DATA]]="","",WEEKNUM(BS_CONTROLE[[#This Row],[DATA]]))</f>
        <v>11</v>
      </c>
      <c r="D392" s="104" t="s">
        <v>793</v>
      </c>
      <c r="E392" s="159">
        <v>318</v>
      </c>
      <c r="F392" s="126" t="s">
        <v>687</v>
      </c>
      <c r="G392" s="142" t="str">
        <f>IF(D392="","*",VLOOKUP(F392,BS_ATIVIDADE[],3,FALSE))</f>
        <v>MODERNIZAÇÃO</v>
      </c>
      <c r="H392" s="106" t="s">
        <v>1225</v>
      </c>
      <c r="I392" s="106" t="s">
        <v>1225</v>
      </c>
      <c r="J392" s="105">
        <v>92</v>
      </c>
      <c r="K392" s="105">
        <v>103.07</v>
      </c>
      <c r="L392" s="105">
        <v>104.8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2" s="106">
        <v>0.32291666666666669</v>
      </c>
      <c r="P392" s="106">
        <v>0</v>
      </c>
      <c r="Q392" s="105">
        <v>2</v>
      </c>
      <c r="R392" s="10" t="str">
        <f>IFERROR(_xlfn.XLOOKUP(F392, BS_ATIVIDADE[ATIVIDADE],BS_ATIVIDADE[UNIDADE] ), "*")</f>
        <v>VAGÕES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1012</v>
      </c>
      <c r="W392" s="151" t="s">
        <v>1519</v>
      </c>
      <c r="X392" s="104" t="s">
        <v>386</v>
      </c>
      <c r="Y392" s="129" t="s">
        <v>389</v>
      </c>
      <c r="Z392" s="104"/>
      <c r="AA392" s="105">
        <v>1</v>
      </c>
      <c r="AB392" s="103" t="s">
        <v>377</v>
      </c>
      <c r="AC392" s="152" t="s">
        <v>371</v>
      </c>
      <c r="AD392" s="107">
        <v>0.3125</v>
      </c>
      <c r="AE392" s="105">
        <v>9049</v>
      </c>
      <c r="AF392" s="105" t="s">
        <v>558</v>
      </c>
      <c r="AG392" s="105"/>
      <c r="AH392" s="15"/>
      <c r="AI392" s="126" t="str">
        <f>IF(BS_CONTROLE[[#This Row],[Atividade]]=0, "-", BS_CONTROLE[[#This Row],[Atividade]])</f>
        <v>MODERNIZAÇÃO - PEDRA - DESCARGA</v>
      </c>
      <c r="AJ392" s="9" t="str">
        <f>IF(BS_CONTROLE[[#This Row],[Atividade]]=0, "-", BS_CONTROLE[[#This Row],[Atividade]])</f>
        <v>MODERNIZAÇÃO - PEDRA - DESCARGA</v>
      </c>
      <c r="AK392" s="31" t="str">
        <f>BS_CONTROLE[[#This Row],[Local - Partida]]</f>
        <v>ZDRZPT</v>
      </c>
      <c r="AL392" s="31" t="str">
        <f>BS_CONTROLE[[#This Row],[Local - Encerramento]]</f>
        <v>ZDRZPT</v>
      </c>
      <c r="AM392" s="105" t="str">
        <f>IF(BS_CONTROLE[[#This Row],[Entre - Estações]]=0, "-", BS_CONTROLE[[#This Row],[Entre - Estações]])</f>
        <v>ZGP</v>
      </c>
      <c r="AN392" s="105" t="str">
        <f>IF(BS_CONTROLE[[#This Row],[SB]]=0, "-", BS_CONTROLE[[#This Row],[SB]])</f>
        <v>ZGP2</v>
      </c>
      <c r="AO392" s="105">
        <f>IF(BS_CONTROLE[[#This Row],[SUB]]=0, "-", BS_CONTROLE[[#This Row],[SUB]])</f>
        <v>92</v>
      </c>
      <c r="AP392" s="105">
        <f>BS_CONTROLE[[#This Row],[KM - Inicio]]</f>
        <v>103.07</v>
      </c>
      <c r="AQ392" s="105">
        <f>BS_CONTROLE[[#This Row],[KM - Inicio]]</f>
        <v>103.07</v>
      </c>
      <c r="AR392" s="108"/>
      <c r="AS392" s="108"/>
      <c r="AT392" s="108"/>
      <c r="AU392" s="136"/>
      <c r="AV392" s="136"/>
      <c r="AW392" s="14"/>
      <c r="AX392" s="14"/>
      <c r="AY392" s="164">
        <f>IF(D392="","*",IFERROR(IF(ISODD(COUNT(AS392:AX392)),"ERRO",SUM((AT392-AS392),(AV392-AU392),(AX392-AW392))),"ERRO"))</f>
        <v>0</v>
      </c>
      <c r="AZ392" s="153"/>
      <c r="BA392" s="109"/>
      <c r="BB392" s="10" t="str">
        <f>IFERROR(_xlfn.XLOOKUP(AI392, BS_ATIVIDADE[ATIVIDADE],BS_ATIVIDADE[UNIDADE] ), "*")</f>
        <v>VAGÕES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e">
        <f>IF(AND(BR392&lt;1,BS392&lt;1),"Produção e Intervalo",IF(BR392&lt;1,"Intervalo",IF(BS392&lt;1,"Produção","Aderente")))</f>
        <v>#DIV/0!</v>
      </c>
      <c r="BR392" s="19" t="e">
        <f>IF(OR(B392="",F392=""),"*",AY392/P392)</f>
        <v>#DIV/0!</v>
      </c>
      <c r="BS392" s="19">
        <f>IF(OR(B392="",F392=""),"*",BA392/Q392)</f>
        <v>0</v>
      </c>
      <c r="BT392" s="8" t="str">
        <f t="shared" ref="BT392:BT455" si="9">IF(BN392="","",SUBSTITUTE(BM392," ","")&amp;SUBSTITUTE(BN392," ",""))</f>
        <v/>
      </c>
    </row>
    <row r="393" spans="1:72" hidden="1">
      <c r="A393" s="47" t="str">
        <f>D393&amp;B393</f>
        <v>HUELTON (TP-725)46093</v>
      </c>
      <c r="B393" s="102">
        <v>46093</v>
      </c>
      <c r="C393" s="135">
        <f>IF(BS_CONTROLE[[#This Row],[DATA]]="","",WEEKNUM(BS_CONTROLE[[#This Row],[DATA]]))</f>
        <v>11</v>
      </c>
      <c r="D393" s="104" t="s">
        <v>854</v>
      </c>
      <c r="E393" s="159">
        <v>387</v>
      </c>
      <c r="F393" s="126" t="s">
        <v>740</v>
      </c>
      <c r="G393" s="142" t="str">
        <f>IF(D393="","*",VLOOKUP(F393,BS_ATIVIDADE[],3,FALSE))</f>
        <v>SOLDA</v>
      </c>
      <c r="H393" s="106" t="s">
        <v>558</v>
      </c>
      <c r="I393" s="106"/>
      <c r="J393" s="105">
        <v>92</v>
      </c>
      <c r="K393" s="105">
        <v>106.8</v>
      </c>
      <c r="L393" s="105" t="s">
        <v>558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93" s="127" t="s">
        <v>367</v>
      </c>
      <c r="O393" s="106">
        <v>0.375</v>
      </c>
      <c r="P393" s="106">
        <v>0.125</v>
      </c>
      <c r="Q393" s="105">
        <v>2</v>
      </c>
      <c r="R393" s="10" t="str">
        <f>IFERROR(_xlfn.XLOOKUP(F393, BS_ATIVIDADE[ATIVIDADE],BS_ATIVIDADE[UNIDADE] ), "*")</f>
        <v>Nº DE SOLDA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1029</v>
      </c>
      <c r="W393" s="151" t="s">
        <v>1025</v>
      </c>
      <c r="X393" s="104" t="s">
        <v>386</v>
      </c>
      <c r="Y393" s="129" t="s">
        <v>389</v>
      </c>
      <c r="Z393" s="104"/>
      <c r="AA393" s="105" t="s">
        <v>558</v>
      </c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PDM - SOLDA</v>
      </c>
      <c r="AJ393" s="9" t="str">
        <f>IF(BS_CONTROLE[[#This Row],[Atividade]]=0, "-", BS_CONTROLE[[#This Row],[Atividade]])</f>
        <v>PDM - SOLDA</v>
      </c>
      <c r="AK393" s="31" t="str">
        <f>BS_CONTROLE[[#This Row],[Local - Partida]]</f>
        <v>-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ZPT</v>
      </c>
      <c r="AN393" s="105" t="str">
        <f>IF(BS_CONTROLE[[#This Row],[SB]]=0, "-", BS_CONTROLE[[#This Row],[SB]])</f>
        <v>ZPT2</v>
      </c>
      <c r="AO393" s="105">
        <f>IF(BS_CONTROLE[[#This Row],[SUB]]=0, "-", BS_CONTROLE[[#This Row],[SUB]])</f>
        <v>92</v>
      </c>
      <c r="AP393" s="105">
        <f>BS_CONTROLE[[#This Row],[KM - Inicio]]</f>
        <v>106.8</v>
      </c>
      <c r="AQ393" s="105">
        <f>BS_CONTROLE[[#This Row],[KM - Inicio]]</f>
        <v>106.8</v>
      </c>
      <c r="AR393" s="108"/>
      <c r="AS393" s="108"/>
      <c r="AT393" s="108"/>
      <c r="AU393" s="136"/>
      <c r="AV393" s="136"/>
      <c r="AW393" s="14"/>
      <c r="AX393" s="14"/>
      <c r="AY393" s="164">
        <f>IF(D393="","*",IFERROR(IF(ISODD(COUNT(AS393:AX393)),"ERRO",SUM((AT393-AS393),(AV393-AU393),(AX393-AW393))),"ERRO"))</f>
        <v>0</v>
      </c>
      <c r="AZ393" s="153"/>
      <c r="BA393" s="109"/>
      <c r="BB393" s="10" t="str">
        <f>IFERROR(_xlfn.XLOOKUP(AI393, BS_ATIVIDADE[ATIVIDADE],BS_ATIVIDADE[UNIDADE] ), "*")</f>
        <v>Nº DE SOLDA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Produção e Intervalo</v>
      </c>
      <c r="BR393" s="19">
        <f>IF(OR(B393="",F393=""),"*",AY393/P393)</f>
        <v>0</v>
      </c>
      <c r="BS393" s="19">
        <f>IF(OR(B393="",F393=""),"*",BA393/Q393)</f>
        <v>0</v>
      </c>
      <c r="BT393" s="8" t="str">
        <f t="shared" si="9"/>
        <v/>
      </c>
    </row>
    <row r="394" spans="1:72" hidden="1">
      <c r="A394" s="47" t="str">
        <f>D394&amp;B394</f>
        <v>EXPANSÃO TURMA 146093</v>
      </c>
      <c r="B394" s="102">
        <v>46093</v>
      </c>
      <c r="C394" s="135">
        <f>IF(BS_CONTROLE[[#This Row],[DATA]]="","",WEEKNUM(BS_CONTROLE[[#This Row],[DATA]]))</f>
        <v>11</v>
      </c>
      <c r="D394" s="104" t="s">
        <v>559</v>
      </c>
      <c r="E394" s="159">
        <v>285</v>
      </c>
      <c r="F394" s="126" t="s">
        <v>619</v>
      </c>
      <c r="G394" s="142" t="str">
        <f>IF(D394="","*",VLOOKUP(F394,BS_ATIVIDADE[],3,FALSE))</f>
        <v>EXPANSÃO</v>
      </c>
      <c r="H394" s="106" t="s">
        <v>558</v>
      </c>
      <c r="I394" s="106" t="s">
        <v>558</v>
      </c>
      <c r="J394" s="105">
        <v>30</v>
      </c>
      <c r="K394" s="105">
        <v>111.5</v>
      </c>
      <c r="L394" s="105">
        <v>112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4" s="127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94" s="106">
        <v>0.41666666666666669</v>
      </c>
      <c r="P394" s="106">
        <v>6.25E-2</v>
      </c>
      <c r="Q394" s="105">
        <v>1</v>
      </c>
      <c r="R394" s="10" t="str">
        <f>IFERROR(_xlfn.XLOOKUP(F394, BS_ATIVIDADE[ATIVIDADE],BS_ATIVIDADE[UNIDADE] ), "*")</f>
        <v>Nº DE SOLDA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4" s="105" t="s">
        <v>1047</v>
      </c>
      <c r="W394" s="151" t="s">
        <v>1025</v>
      </c>
      <c r="X394" s="104" t="s">
        <v>386</v>
      </c>
      <c r="Y394" s="129" t="s">
        <v>389</v>
      </c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EXPANSÃO - SOLDA</v>
      </c>
      <c r="AJ394" s="9" t="str">
        <f>IF(BS_CONTROLE[[#This Row],[Atividade]]=0, "-", BS_CONTROLE[[#This Row],[Atividade]])</f>
        <v>EXPANSÃO - SOLDA</v>
      </c>
      <c r="AK394" s="31" t="str">
        <f>BS_CONTROLE[[#This Row],[Local - Partida]]</f>
        <v>-</v>
      </c>
      <c r="AL394" s="31" t="str">
        <f>BS_CONTROLE[[#This Row],[Local - Encerramento]]</f>
        <v>-</v>
      </c>
      <c r="AM394" s="105" t="str">
        <f>IF(BS_CONTROLE[[#This Row],[Entre - Estações]]=0, "-", BS_CONTROLE[[#This Row],[Entre - Estações]])</f>
        <v>ZGM-109</v>
      </c>
      <c r="AN394" s="105">
        <f>IF(BS_CONTROLE[[#This Row],[SB]]=0, "-", BS_CONTROLE[[#This Row],[SB]])</f>
        <v>1121111</v>
      </c>
      <c r="AO394" s="105">
        <f>IF(BS_CONTROLE[[#This Row],[SUB]]=0, "-", BS_CONTROLE[[#This Row],[SUB]])</f>
        <v>30</v>
      </c>
      <c r="AP394" s="105">
        <f>BS_CONTROLE[[#This Row],[KM - Inicio]]</f>
        <v>111.5</v>
      </c>
      <c r="AQ394" s="105">
        <f>BS_CONTROLE[[#This Row],[KM - Inicio]]</f>
        <v>111.5</v>
      </c>
      <c r="AR394" s="108"/>
      <c r="AS394" s="108"/>
      <c r="AT394" s="108"/>
      <c r="AU394" s="136"/>
      <c r="AV394" s="136"/>
      <c r="AW394" s="14"/>
      <c r="AX394" s="14"/>
      <c r="AY394" s="164">
        <f>IF(D394="","*",IFERROR(IF(ISODD(COUNT(AS394:AX394)),"ERRO",SUM((AT394-AS394),(AV394-AU394),(AX394-AW394))),"ERRO"))</f>
        <v>0</v>
      </c>
      <c r="AZ394" s="153"/>
      <c r="BA394" s="109"/>
      <c r="BB394" s="10" t="str">
        <f>IFERROR(_xlfn.XLOOKUP(AI394, BS_ATIVIDADE[ATIVIDADE],BS_ATIVIDADE[UNIDADE] ), "*")</f>
        <v>Nº DE SOLDA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Produção e Intervalo</v>
      </c>
      <c r="BR394" s="19">
        <f>IF(OR(B394="",F394=""),"*",AY394/P394)</f>
        <v>0</v>
      </c>
      <c r="BS394" s="19">
        <f>IF(OR(B394="",F394=""),"*",BA394/Q394)</f>
        <v>0</v>
      </c>
      <c r="BT394" s="8" t="str">
        <f t="shared" si="9"/>
        <v/>
      </c>
    </row>
    <row r="395" spans="1:72" hidden="1">
      <c r="A395" s="47" t="str">
        <f>D395&amp;B395</f>
        <v>DIEGO (TF-42)46093</v>
      </c>
      <c r="B395" s="102">
        <v>46093</v>
      </c>
      <c r="C395" s="135">
        <f>IF(BS_CONTROLE[[#This Row],[DATA]]="","",WEEKNUM(BS_CONTROLE[[#This Row],[DATA]]))</f>
        <v>11</v>
      </c>
      <c r="D395" s="104" t="s">
        <v>835</v>
      </c>
      <c r="E395" s="159">
        <v>286</v>
      </c>
      <c r="F395" s="126" t="s">
        <v>636</v>
      </c>
      <c r="G395" s="142" t="str">
        <f>IF(D395="","*",VLOOKUP(F395,BS_ATIVIDADE[],3,FALSE))</f>
        <v>LIMPEZA LASTRO</v>
      </c>
      <c r="H395" s="106" t="s">
        <v>558</v>
      </c>
      <c r="I395" s="106" t="s">
        <v>558</v>
      </c>
      <c r="J395" s="105">
        <v>30</v>
      </c>
      <c r="K395" s="105">
        <v>113</v>
      </c>
      <c r="L395" s="105" t="s">
        <v>558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5" s="127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95" s="106">
        <v>0.41666666666666669</v>
      </c>
      <c r="P395" s="106">
        <v>6.25E-2</v>
      </c>
      <c r="Q395" s="105">
        <v>30</v>
      </c>
      <c r="R395" s="10" t="str">
        <f>IFERROR(_xlfn.XLOOKUP(F395, BS_ATIVIDADE[ATIVIDADE],BS_ATIVIDADE[UNIDADE] ), "*")</f>
        <v>M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5" s="105" t="s">
        <v>1029</v>
      </c>
      <c r="W395" s="151" t="s">
        <v>1295</v>
      </c>
      <c r="X395" s="104" t="s">
        <v>386</v>
      </c>
      <c r="Y395" s="129" t="s">
        <v>389</v>
      </c>
      <c r="Z395" s="104"/>
      <c r="AA395" s="105" t="s">
        <v>558</v>
      </c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LIMPEZA LASTRO</v>
      </c>
      <c r="AJ395" s="9" t="str">
        <f>IF(BS_CONTROLE[[#This Row],[Atividade]]=0, "-", BS_CONTROLE[[#This Row],[Atividade]])</f>
        <v>LIMPEZA LASTRO</v>
      </c>
      <c r="AK395" s="31" t="str">
        <f>BS_CONTROLE[[#This Row],[Local - Partida]]</f>
        <v>-</v>
      </c>
      <c r="AL395" s="31" t="str">
        <f>BS_CONTROLE[[#This Row],[Local - Encerramento]]</f>
        <v>-</v>
      </c>
      <c r="AM395" s="105" t="str">
        <f>IF(BS_CONTROLE[[#This Row],[Entre - Estações]]=0, "-", BS_CONTROLE[[#This Row],[Entre - Estações]])</f>
        <v>ZGM-109</v>
      </c>
      <c r="AN395" s="105">
        <f>IF(BS_CONTROLE[[#This Row],[SB]]=0, "-", BS_CONTROLE[[#This Row],[SB]])</f>
        <v>1131121</v>
      </c>
      <c r="AO395" s="105">
        <f>IF(BS_CONTROLE[[#This Row],[SUB]]=0, "-", BS_CONTROLE[[#This Row],[SUB]])</f>
        <v>30</v>
      </c>
      <c r="AP395" s="105">
        <f>BS_CONTROLE[[#This Row],[KM - Inicio]]</f>
        <v>113</v>
      </c>
      <c r="AQ395" s="105">
        <f>BS_CONTROLE[[#This Row],[KM - Inicio]]</f>
        <v>113</v>
      </c>
      <c r="AR395" s="108"/>
      <c r="AS395" s="108"/>
      <c r="AT395" s="108"/>
      <c r="AU395" s="136"/>
      <c r="AV395" s="136"/>
      <c r="AW395" s="14"/>
      <c r="AX395" s="14"/>
      <c r="AY395" s="164">
        <f>IF(D395="","*",IFERROR(IF(ISODD(COUNT(AS395:AX395)),"ERRO",SUM((AT395-AS395),(AV395-AU395),(AX395-AW395))),"ERRO"))</f>
        <v>0</v>
      </c>
      <c r="AZ395" s="153"/>
      <c r="BA395" s="109"/>
      <c r="BB395" s="10" t="str">
        <f>IFERROR(_xlfn.XLOOKUP(AI395, BS_ATIVIDADE[ATIVIDADE],BS_ATIVIDADE[UNIDADE] ), "*")</f>
        <v>M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Produção e Intervalo</v>
      </c>
      <c r="BR395" s="19">
        <f>IF(OR(B395="",F395=""),"*",AY395/P395)</f>
        <v>0</v>
      </c>
      <c r="BS395" s="19">
        <f>IF(OR(B395="",F395=""),"*",BA395/Q395)</f>
        <v>0</v>
      </c>
      <c r="BT395" s="8" t="str">
        <f t="shared" si="9"/>
        <v/>
      </c>
    </row>
    <row r="396" spans="1:72" hidden="1">
      <c r="A396" s="47" t="str">
        <f>D396&amp;B396</f>
        <v>A8446093</v>
      </c>
      <c r="B396" s="102">
        <v>46093</v>
      </c>
      <c r="C396" s="135">
        <f>IF(BS_CONTROLE[[#This Row],[DATA]]="","",WEEKNUM(BS_CONTROLE[[#This Row],[DATA]]))</f>
        <v>11</v>
      </c>
      <c r="D396" s="104" t="s">
        <v>688</v>
      </c>
      <c r="E396" s="159">
        <v>390</v>
      </c>
      <c r="F396" s="126" t="s">
        <v>579</v>
      </c>
      <c r="G396" s="142" t="str">
        <f>IF(D396="","*",VLOOKUP(F396,BS_ATIVIDADE[],3,FALSE))</f>
        <v>DETECÇÃO</v>
      </c>
      <c r="H396" s="106" t="s">
        <v>1263</v>
      </c>
      <c r="I396" s="106" t="s">
        <v>1520</v>
      </c>
      <c r="J396" s="105">
        <v>54</v>
      </c>
      <c r="K396" s="105">
        <v>106</v>
      </c>
      <c r="L396" s="105"/>
      <c r="M396" s="127" t="s">
        <v>1521</v>
      </c>
      <c r="N396" s="127" t="s">
        <v>1521</v>
      </c>
      <c r="O396" s="106">
        <v>0.3125</v>
      </c>
      <c r="P396" s="106">
        <v>4.1666666666666664E-2</v>
      </c>
      <c r="Q396" s="105">
        <v>1</v>
      </c>
      <c r="R396" s="10" t="str">
        <f>IFERROR(_xlfn.XLOOKUP(F396, BS_ATIVIDADE[ATIVIDADE],BS_ATIVIDADE[UNIDADE] ), "*")</f>
        <v>KM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6" s="105" t="s">
        <v>1017</v>
      </c>
      <c r="W396" s="151" t="s">
        <v>1243</v>
      </c>
      <c r="X396" s="104" t="s">
        <v>386</v>
      </c>
      <c r="Y396" s="129" t="s">
        <v>389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DETECÇÃO - RONDA 7 DIAS</v>
      </c>
      <c r="AJ396" s="9" t="str">
        <f>IF(BS_CONTROLE[[#This Row],[Atividade]]=0, "-", BS_CONTROLE[[#This Row],[Atividade]])</f>
        <v>DETECÇÃO - RONDA 7 DIAS</v>
      </c>
      <c r="AK396" s="31" t="str">
        <f>BS_CONTROLE[[#This Row],[Local - Partida]]</f>
        <v>ZPT105-1</v>
      </c>
      <c r="AL396" s="31" t="str">
        <f>BS_CONTROLE[[#This Row],[Local - Encerramento]]</f>
        <v>ZEV-1</v>
      </c>
      <c r="AM396" s="105" t="str">
        <f>IF(BS_CONTROLE[[#This Row],[Entre - Estações]]=0, "-", BS_CONTROLE[[#This Row],[Entre - Estações]])</f>
        <v>ZPT-ZEV</v>
      </c>
      <c r="AN396" s="105" t="str">
        <f>IF(BS_CONTROLE[[#This Row],[SB]]=0, "-", BS_CONTROLE[[#This Row],[SB]])</f>
        <v>ZPT-ZEV</v>
      </c>
      <c r="AO396" s="105">
        <f>IF(BS_CONTROLE[[#This Row],[SUB]]=0, "-", BS_CONTROLE[[#This Row],[SUB]])</f>
        <v>54</v>
      </c>
      <c r="AP396" s="105">
        <f>BS_CONTROLE[[#This Row],[KM - Inicio]]</f>
        <v>106</v>
      </c>
      <c r="AQ396" s="105">
        <f>BS_CONTROLE[[#This Row],[KM - Inicio]]</f>
        <v>106</v>
      </c>
      <c r="AR396" s="108"/>
      <c r="AS396" s="108"/>
      <c r="AT396" s="108"/>
      <c r="AU396" s="136"/>
      <c r="AV396" s="136"/>
      <c r="AW396" s="14"/>
      <c r="AX396" s="14"/>
      <c r="AY396" s="164">
        <f>IF(D396="","*",IFERROR(IF(ISODD(COUNT(AS396:AX396)),"ERRO",SUM((AT396-AS396),(AV396-AU396),(AX396-AW396))),"ERRO"))</f>
        <v>0</v>
      </c>
      <c r="AZ396" s="153"/>
      <c r="BA396" s="109"/>
      <c r="BB396" s="10" t="str">
        <f>IFERROR(_xlfn.XLOOKUP(AI396, BS_ATIVIDADE[ATIVIDADE],BS_ATIVIDADE[UNIDADE] ), "*")</f>
        <v>KM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Produção e Intervalo</v>
      </c>
      <c r="BR396" s="19">
        <f>IF(OR(B396="",F396=""),"*",AY396/P396)</f>
        <v>0</v>
      </c>
      <c r="BS396" s="19">
        <f>IF(OR(B396="",F396=""),"*",BA396/Q396)</f>
        <v>0</v>
      </c>
      <c r="BT396" s="8" t="str">
        <f t="shared" si="9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9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9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9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9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9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9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9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9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9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9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9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9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9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9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9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9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9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9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9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9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9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9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9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9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9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9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9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9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9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9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9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9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9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9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9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9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9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9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9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9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9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9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9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9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9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9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9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9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9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9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9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9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9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9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9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9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9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9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9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10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10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10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10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10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10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10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10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10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10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10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10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10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10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10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10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10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10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10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10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10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10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10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10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10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10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10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10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10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10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10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10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10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10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10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10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10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10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10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10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10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10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10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10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10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10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10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10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10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10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10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10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10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10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10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10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10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10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10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10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10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10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10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10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1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1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1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1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1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1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1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1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1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1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1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1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1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1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1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1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1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1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1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1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1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1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1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1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1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1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1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1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1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1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1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1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1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1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1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1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1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1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1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1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1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1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1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1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1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1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1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1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1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1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1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1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1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1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1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1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1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1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1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1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1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1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1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1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2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2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2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2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2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2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2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2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2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2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2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2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2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2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2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2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2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2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2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2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2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2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2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2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2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2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2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2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2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2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2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2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2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2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2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2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2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2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2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2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2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2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2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2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2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2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2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2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2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2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2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2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2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2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2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2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2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2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2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2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2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2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2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2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3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3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3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3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3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3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3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3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3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3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3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3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3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3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3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3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3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3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3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3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3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3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3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3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3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3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3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3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3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3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3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3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3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3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3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3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3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3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3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3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3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3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3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3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3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3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3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3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3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3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3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3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3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3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3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3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3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3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3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3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3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3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3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3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4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4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4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4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4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4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4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4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4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4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4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4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4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4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4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4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4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4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4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4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4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4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4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4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4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4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4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4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4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4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4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4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4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4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4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4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4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4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4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4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4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4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4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4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4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4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4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4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4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4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4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4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4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4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4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4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4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4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4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4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1522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4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4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4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4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5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5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5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5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5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5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5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5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5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5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5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5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5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5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5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5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5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5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5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5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5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5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5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5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5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5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5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5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5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5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5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5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5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5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5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5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5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5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5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5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5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5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5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5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5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5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5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5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5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5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5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5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5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5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5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5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5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5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5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5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5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5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5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5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6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6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6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6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6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6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6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6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6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6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6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6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6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6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6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6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6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6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6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6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6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6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6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6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6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6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6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6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6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6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6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6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6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6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6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6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6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6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6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6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6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6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6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6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6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6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6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6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6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6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6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6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6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6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6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6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6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6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6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6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6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6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6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6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7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7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7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7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7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7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7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7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7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7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7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7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7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7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7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7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7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7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7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7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7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7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7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7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7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7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7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7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7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7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7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7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7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7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7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7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7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7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7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7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7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7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7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7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7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7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7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7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7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7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7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7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7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7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7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7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7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7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7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7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7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7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7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7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8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8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8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8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8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8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8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8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8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8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8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8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8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8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8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8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8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8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8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8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8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8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8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8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8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8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8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8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8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8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8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8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8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1523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1523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8"/>
        <v/>
      </c>
    </row>
    <row r="1003" spans="1:72">
      <c r="P1003" s="194"/>
    </row>
    <row r="1011" spans="9:10">
      <c r="I1011" s="190"/>
      <c r="J1011" s="118"/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46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832" operator="equal">
      <formula>"NÃO"</formula>
    </cfRule>
    <cfRule type="cellIs" dxfId="220" priority="11833" operator="equal">
      <formula>"SIM"</formula>
    </cfRule>
  </conditionalFormatting>
  <conditionalFormatting sqref="AZ6:AZ1001">
    <cfRule type="expression" dxfId="219" priority="54288">
      <formula>#REF!=1</formula>
    </cfRule>
  </conditionalFormatting>
  <conditionalFormatting sqref="BE6:BE1001 AY6:AY1001 U6:U1001">
    <cfRule type="cellIs" dxfId="218" priority="54272" operator="equal">
      <formula>"ERRO"</formula>
    </cfRule>
  </conditionalFormatting>
  <conditionalFormatting sqref="BQ6:BQ1001">
    <cfRule type="cellIs" dxfId="217" priority="54267" operator="equal">
      <formula>"Produção e Intervalo"</formula>
    </cfRule>
    <cfRule type="cellIs" dxfId="216" priority="54268" operator="equal">
      <formula>"Aderente"</formula>
    </cfRule>
    <cfRule type="cellIs" dxfId="215" priority="54269" operator="equal">
      <formula>"Intervalo"</formula>
    </cfRule>
    <cfRule type="cellIs" dxfId="214" priority="54270" operator="equal">
      <formula>"Produção"</formula>
    </cfRule>
    <cfRule type="cellIs" dxfId="213" priority="54271" operator="equal">
      <formula>"ERRO"</formula>
    </cfRule>
  </conditionalFormatting>
  <conditionalFormatting sqref="BR6:BS1001">
    <cfRule type="cellIs" dxfId="212" priority="54249" operator="equal">
      <formula>"*"</formula>
    </cfRule>
    <cfRule type="cellIs" dxfId="211" priority="54250" operator="greaterThanOrEqual">
      <formula>1</formula>
    </cfRule>
    <cfRule type="cellIs" dxfId="210" priority="54251" operator="lessThan">
      <formula>1</formula>
    </cfRule>
  </conditionalFormatting>
  <conditionalFormatting sqref="BK949 BK81 BK83:BK84 BK101 BK67 BK69 BK72:BK73 BJ9:BJ1001">
    <cfRule type="iconSet" priority="61036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 BK317 BK305:BK310 BK321 BK358:BK948 BK332 BK344">
    <cfRule type="iconSet" priority="61038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375" operator="equal">
      <formula>"OPORTUNIDADE"</formula>
    </cfRule>
  </conditionalFormatting>
  <conditionalFormatting sqref="Y6:Z39">
    <cfRule type="cellIs" dxfId="208" priority="373" operator="equal">
      <formula>"NÃO"</formula>
    </cfRule>
    <cfRule type="cellIs" dxfId="207" priority="374" operator="equal">
      <formula>"SIM"</formula>
    </cfRule>
  </conditionalFormatting>
  <conditionalFormatting sqref="BH6:BH8">
    <cfRule type="iconSet" priority="371">
      <iconSet showValue="0">
        <cfvo type="percent" val="0"/>
        <cfvo type="num" val="1"/>
        <cfvo type="num" val="1" gte="0"/>
      </iconSet>
    </cfRule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343" operator="equal">
      <formula>"OPORTUNIDADE"</formula>
    </cfRule>
  </conditionalFormatting>
  <conditionalFormatting sqref="Y44:Z44">
    <cfRule type="cellIs" dxfId="205" priority="341" operator="equal">
      <formula>"NÃO"</formula>
    </cfRule>
    <cfRule type="cellIs" dxfId="204" priority="342" operator="equal">
      <formula>"SIM"</formula>
    </cfRule>
  </conditionalFormatting>
  <conditionalFormatting sqref="Y48:Z52">
    <cfRule type="cellIs" dxfId="203" priority="340" operator="equal">
      <formula>"OPORTUNIDADE"</formula>
    </cfRule>
  </conditionalFormatting>
  <conditionalFormatting sqref="Y48:Z52">
    <cfRule type="cellIs" dxfId="202" priority="338" operator="equal">
      <formula>"NÃO"</formula>
    </cfRule>
    <cfRule type="cellIs" dxfId="201" priority="339" operator="equal">
      <formula>"SIM"</formula>
    </cfRule>
  </conditionalFormatting>
  <conditionalFormatting sqref="Y68:Z68">
    <cfRule type="cellIs" dxfId="200" priority="334" operator="equal">
      <formula>"OPORTUNIDADE"</formula>
    </cfRule>
  </conditionalFormatting>
  <conditionalFormatting sqref="Y68:Z68">
    <cfRule type="cellIs" dxfId="199" priority="332" operator="equal">
      <formula>"NÃO"</formula>
    </cfRule>
    <cfRule type="cellIs" dxfId="198" priority="333" operator="equal">
      <formula>"SIM"</formula>
    </cfRule>
  </conditionalFormatting>
  <conditionalFormatting sqref="Y75:Z75">
    <cfRule type="cellIs" dxfId="197" priority="331" operator="equal">
      <formula>"OPORTUNIDADE"</formula>
    </cfRule>
  </conditionalFormatting>
  <conditionalFormatting sqref="Y75:Z75">
    <cfRule type="cellIs" dxfId="196" priority="329" operator="equal">
      <formula>"NÃO"</formula>
    </cfRule>
    <cfRule type="cellIs" dxfId="195" priority="330" operator="equal">
      <formula>"SIM"</formula>
    </cfRule>
  </conditionalFormatting>
  <conditionalFormatting sqref="Y77:Z78">
    <cfRule type="cellIs" dxfId="194" priority="328" operator="equal">
      <formula>"OPORTUNIDADE"</formula>
    </cfRule>
  </conditionalFormatting>
  <conditionalFormatting sqref="Y77:Z78">
    <cfRule type="cellIs" dxfId="193" priority="326" operator="equal">
      <formula>"NÃO"</formula>
    </cfRule>
    <cfRule type="cellIs" dxfId="192" priority="327" operator="equal">
      <formula>"SIM"</formula>
    </cfRule>
  </conditionalFormatting>
  <conditionalFormatting sqref="Y81:Z81">
    <cfRule type="cellIs" dxfId="191" priority="325" operator="equal">
      <formula>"OPORTUNIDADE"</formula>
    </cfRule>
  </conditionalFormatting>
  <conditionalFormatting sqref="Y81:Z81">
    <cfRule type="cellIs" dxfId="190" priority="323" operator="equal">
      <formula>"NÃO"</formula>
    </cfRule>
    <cfRule type="cellIs" dxfId="189" priority="324" operator="equal">
      <formula>"SIM"</formula>
    </cfRule>
  </conditionalFormatting>
  <conditionalFormatting sqref="Y82:Z82">
    <cfRule type="cellIs" dxfId="188" priority="322" operator="equal">
      <formula>"OPORTUNIDADE"</formula>
    </cfRule>
  </conditionalFormatting>
  <conditionalFormatting sqref="Y82:Z82">
    <cfRule type="cellIs" dxfId="187" priority="320" operator="equal">
      <formula>"NÃO"</formula>
    </cfRule>
    <cfRule type="cellIs" dxfId="186" priority="321" operator="equal">
      <formula>"SIM"</formula>
    </cfRule>
  </conditionalFormatting>
  <conditionalFormatting sqref="Y91:Z91">
    <cfRule type="cellIs" dxfId="185" priority="319" operator="equal">
      <formula>"OPORTUNIDADE"</formula>
    </cfRule>
  </conditionalFormatting>
  <conditionalFormatting sqref="Y91:Z91">
    <cfRule type="cellIs" dxfId="184" priority="317" operator="equal">
      <formula>"NÃO"</formula>
    </cfRule>
    <cfRule type="cellIs" dxfId="183" priority="318" operator="equal">
      <formula>"SIM"</formula>
    </cfRule>
  </conditionalFormatting>
  <conditionalFormatting sqref="Y93:Z93">
    <cfRule type="cellIs" dxfId="182" priority="316" operator="equal">
      <formula>"OPORTUNIDADE"</formula>
    </cfRule>
  </conditionalFormatting>
  <conditionalFormatting sqref="Y93:Z93">
    <cfRule type="cellIs" dxfId="181" priority="314" operator="equal">
      <formula>"NÃO"</formula>
    </cfRule>
    <cfRule type="cellIs" dxfId="180" priority="315" operator="equal">
      <formula>"SIM"</formula>
    </cfRule>
  </conditionalFormatting>
  <conditionalFormatting sqref="Y95:Z95">
    <cfRule type="cellIs" dxfId="179" priority="313" operator="equal">
      <formula>"OPORTUNIDADE"</formula>
    </cfRule>
  </conditionalFormatting>
  <conditionalFormatting sqref="Y95:Z95">
    <cfRule type="cellIs" dxfId="178" priority="311" operator="equal">
      <formula>"NÃO"</formula>
    </cfRule>
    <cfRule type="cellIs" dxfId="177" priority="312" operator="equal">
      <formula>"SIM"</formula>
    </cfRule>
  </conditionalFormatting>
  <conditionalFormatting sqref="Y96:Z97">
    <cfRule type="cellIs" dxfId="176" priority="310" operator="equal">
      <formula>"OPORTUNIDADE"</formula>
    </cfRule>
  </conditionalFormatting>
  <conditionalFormatting sqref="Y96:Z97">
    <cfRule type="cellIs" dxfId="175" priority="308" operator="equal">
      <formula>"NÃO"</formula>
    </cfRule>
    <cfRule type="cellIs" dxfId="174" priority="309" operator="equal">
      <formula>"SIM"</formula>
    </cfRule>
  </conditionalFormatting>
  <conditionalFormatting sqref="BK95:BK99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139">
      <iconSet showValue="0">
        <cfvo type="percent" val="0"/>
        <cfvo type="num" val="1"/>
        <cfvo type="num" val="1" gte="0"/>
      </iconSet>
    </cfRule>
    <cfRule type="iconSet" priority="61140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143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7 BP303 BP310 BP323:BP325 BP328:BP329 BP317:BP321 BP358:BP1001 BP339 BP331 BP352 BP341:BP344 BP346:BP348">
    <cfRule type="iconSet" priority="6114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253" operator="equal">
      <formula>"OPORTUNIDADE"</formula>
    </cfRule>
  </conditionalFormatting>
  <conditionalFormatting sqref="Z173">
    <cfRule type="cellIs" dxfId="172" priority="251" operator="equal">
      <formula>"NÃO"</formula>
    </cfRule>
    <cfRule type="cellIs" dxfId="171" priority="252" operator="equal">
      <formula>"SIM"</formula>
    </cfRule>
  </conditionalFormatting>
  <conditionalFormatting sqref="BP13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210" operator="equal">
      <formula>"OPORTUNIDADE"</formula>
    </cfRule>
  </conditionalFormatting>
  <conditionalFormatting sqref="Z201">
    <cfRule type="cellIs" dxfId="169" priority="208" operator="equal">
      <formula>"NÃO"</formula>
    </cfRule>
    <cfRule type="cellIs" dxfId="168" priority="209" operator="equal">
      <formula>"SIM"</formula>
    </cfRule>
  </conditionalFormatting>
  <conditionalFormatting sqref="Z202">
    <cfRule type="cellIs" dxfId="167" priority="207" operator="equal">
      <formula>"OPORTUNIDADE"</formula>
    </cfRule>
  </conditionalFormatting>
  <conditionalFormatting sqref="Z202">
    <cfRule type="cellIs" dxfId="166" priority="205" operator="equal">
      <formula>"NÃO"</formula>
    </cfRule>
    <cfRule type="cellIs" dxfId="165" priority="206" operator="equal">
      <formula>"SIM"</formula>
    </cfRule>
  </conditionalFormatting>
  <conditionalFormatting sqref="BP14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199" operator="equal">
      <formula>"OPORTUNIDADE"</formula>
    </cfRule>
  </conditionalFormatting>
  <conditionalFormatting sqref="Y201">
    <cfRule type="cellIs" dxfId="163" priority="197" operator="equal">
      <formula>"NÃO"</formula>
    </cfRule>
    <cfRule type="cellIs" dxfId="162" priority="198" operator="equal">
      <formula>"SIM"</formula>
    </cfRule>
  </conditionalFormatting>
  <conditionalFormatting sqref="BK196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177" operator="equal">
      <formula>"OPORTUNIDADE"</formula>
    </cfRule>
  </conditionalFormatting>
  <conditionalFormatting sqref="Z245">
    <cfRule type="cellIs" dxfId="160" priority="175" operator="equal">
      <formula>"NÃO"</formula>
    </cfRule>
    <cfRule type="cellIs" dxfId="159" priority="176" operator="equal">
      <formula>"SIM"</formula>
    </cfRule>
  </conditionalFormatting>
  <conditionalFormatting sqref="BP18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51" operator="equal">
      <formula>"OPORTUNIDADE"</formula>
    </cfRule>
  </conditionalFormatting>
  <conditionalFormatting sqref="Z285">
    <cfRule type="cellIs" dxfId="157" priority="149" operator="equal">
      <formula>"NÃO"</formula>
    </cfRule>
    <cfRule type="cellIs" dxfId="156" priority="150" operator="equal">
      <formula>"SIM"</formula>
    </cfRule>
  </conditionalFormatting>
  <conditionalFormatting sqref="Z286">
    <cfRule type="cellIs" dxfId="155" priority="148" operator="equal">
      <formula>"OPORTUNIDADE"</formula>
    </cfRule>
  </conditionalFormatting>
  <conditionalFormatting sqref="Z286">
    <cfRule type="cellIs" dxfId="154" priority="146" operator="equal">
      <formula>"NÃO"</formula>
    </cfRule>
    <cfRule type="cellIs" dxfId="153" priority="147" operator="equal">
      <formula>"SIM"</formula>
    </cfRule>
  </conditionalFormatting>
  <conditionalFormatting sqref="BK25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5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3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49:BK35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49:BP35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3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3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3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41:BK34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4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5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35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N266 BN260 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6" t="s">
        <v>1524</v>
      </c>
      <c r="C2" s="226"/>
      <c r="D2" s="226"/>
      <c r="E2" s="226"/>
      <c r="F2" s="226"/>
      <c r="G2" s="226"/>
    </row>
    <row r="3" spans="2:7" ht="15" customHeight="1">
      <c r="B3" s="227"/>
      <c r="C3" s="227"/>
      <c r="D3" s="227"/>
      <c r="E3" s="227"/>
      <c r="F3" s="227"/>
      <c r="G3" s="227"/>
    </row>
    <row r="4" spans="2:7">
      <c r="B4" s="160" t="s">
        <v>1525</v>
      </c>
      <c r="C4" s="160" t="s">
        <v>1526</v>
      </c>
      <c r="D4" s="160" t="s">
        <v>1527</v>
      </c>
      <c r="E4" s="160" t="s">
        <v>1528</v>
      </c>
      <c r="F4" s="160" t="s">
        <v>4</v>
      </c>
      <c r="G4" s="160" t="s">
        <v>1529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1530</v>
      </c>
      <c r="C6" s="161">
        <v>407867</v>
      </c>
      <c r="D6" s="161" t="s">
        <v>1531</v>
      </c>
      <c r="E6" s="161" t="s">
        <v>789</v>
      </c>
      <c r="F6" s="161" t="s">
        <v>1532</v>
      </c>
      <c r="G6" s="162"/>
    </row>
    <row r="7" spans="2:7">
      <c r="B7" s="161" t="s">
        <v>1533</v>
      </c>
      <c r="C7" s="161">
        <v>293644</v>
      </c>
      <c r="D7" s="161" t="s">
        <v>1534</v>
      </c>
      <c r="E7" s="161" t="s">
        <v>789</v>
      </c>
      <c r="F7" s="161" t="s">
        <v>1532</v>
      </c>
      <c r="G7" s="162"/>
    </row>
    <row r="8" spans="2:7">
      <c r="B8" s="161" t="s">
        <v>1535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1536</v>
      </c>
      <c r="C9" s="161">
        <v>256790</v>
      </c>
      <c r="D9" s="161" t="s">
        <v>1537</v>
      </c>
      <c r="E9" s="161" t="s">
        <v>790</v>
      </c>
      <c r="F9" s="161" t="s">
        <v>1538</v>
      </c>
      <c r="G9" s="162">
        <v>46357</v>
      </c>
    </row>
    <row r="10" spans="2:7">
      <c r="B10" s="161" t="s">
        <v>1539</v>
      </c>
      <c r="C10" s="161">
        <v>265193</v>
      </c>
      <c r="D10" s="161" t="s">
        <v>1540</v>
      </c>
      <c r="E10" s="161" t="s">
        <v>791</v>
      </c>
      <c r="F10" s="161" t="s">
        <v>1071</v>
      </c>
      <c r="G10" s="161" t="s">
        <v>1332</v>
      </c>
    </row>
    <row r="11" spans="2:7">
      <c r="B11" s="161" t="s">
        <v>1541</v>
      </c>
      <c r="C11" s="161">
        <v>293716</v>
      </c>
      <c r="D11" s="161" t="s">
        <v>1542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1543</v>
      </c>
      <c r="C12" s="161">
        <v>257258</v>
      </c>
      <c r="D12" s="161" t="s">
        <v>1544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1545</v>
      </c>
      <c r="C13" s="161">
        <v>371147</v>
      </c>
      <c r="D13" s="161" t="s">
        <v>1546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1547</v>
      </c>
      <c r="C14" s="161">
        <v>259230</v>
      </c>
      <c r="D14" s="161" t="s">
        <v>1548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1549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1550</v>
      </c>
      <c r="C16" s="161">
        <v>258542</v>
      </c>
      <c r="D16" s="161" t="s">
        <v>1551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1552</v>
      </c>
      <c r="C17" s="161">
        <v>257050</v>
      </c>
      <c r="D17" s="161" t="s">
        <v>1553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C20" sqref="C20:C2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8" t="s">
        <v>1554</v>
      </c>
      <c r="C2" s="228"/>
      <c r="D2" s="228"/>
      <c r="E2" s="228"/>
      <c r="F2" s="228"/>
      <c r="G2" s="228"/>
    </row>
    <row r="3" spans="2:7" ht="15" customHeight="1">
      <c r="B3" s="228"/>
      <c r="C3" s="228"/>
      <c r="D3" s="228"/>
      <c r="E3" s="228"/>
      <c r="F3" s="228"/>
      <c r="G3" s="228"/>
    </row>
    <row r="4" spans="2:7" ht="15" customHeight="1">
      <c r="B4" s="163" t="s">
        <v>651</v>
      </c>
      <c r="C4" s="163" t="s">
        <v>1555</v>
      </c>
      <c r="D4" s="163" t="s">
        <v>1556</v>
      </c>
      <c r="E4" s="163" t="s">
        <v>1557</v>
      </c>
      <c r="F4" s="160" t="s">
        <v>1558</v>
      </c>
      <c r="G4" s="163" t="s">
        <v>1559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1560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1561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1560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1562</v>
      </c>
      <c r="G9" s="167" t="s">
        <v>1563</v>
      </c>
    </row>
    <row r="10" spans="2:7">
      <c r="B10" s="167" t="s">
        <v>804</v>
      </c>
      <c r="C10" s="167">
        <v>9402</v>
      </c>
      <c r="D10" s="168">
        <v>46070</v>
      </c>
      <c r="E10" s="167">
        <v>7000</v>
      </c>
      <c r="F10" s="169" t="s">
        <v>1560</v>
      </c>
      <c r="G10" s="167"/>
    </row>
    <row r="11" spans="2:7" hidden="1">
      <c r="B11" s="191" t="s">
        <v>1564</v>
      </c>
      <c r="C11" s="191">
        <v>9038</v>
      </c>
      <c r="D11" s="192">
        <v>46085</v>
      </c>
      <c r="E11" s="191">
        <v>10520</v>
      </c>
      <c r="F11" s="193" t="s">
        <v>1565</v>
      </c>
      <c r="G11" s="191"/>
    </row>
    <row r="12" spans="2:7">
      <c r="B12" s="167" t="s">
        <v>1564</v>
      </c>
      <c r="C12" s="167">
        <v>9059</v>
      </c>
      <c r="D12" s="168">
        <v>46091</v>
      </c>
      <c r="E12" s="167">
        <v>15600</v>
      </c>
      <c r="F12" s="169" t="s">
        <v>1560</v>
      </c>
      <c r="G12" s="167" t="s">
        <v>1566</v>
      </c>
    </row>
    <row r="13" spans="2:7">
      <c r="B13" s="167" t="s">
        <v>709</v>
      </c>
      <c r="C13" s="167" t="s">
        <v>1567</v>
      </c>
      <c r="D13" s="168">
        <v>46086</v>
      </c>
      <c r="E13" s="167">
        <v>8.5</v>
      </c>
      <c r="F13" s="169" t="s">
        <v>1568</v>
      </c>
      <c r="G13" s="167"/>
    </row>
    <row r="14" spans="2:7">
      <c r="B14" s="167" t="s">
        <v>709</v>
      </c>
      <c r="C14" s="167" t="s">
        <v>1569</v>
      </c>
      <c r="D14" s="168">
        <v>46086</v>
      </c>
      <c r="E14" s="167">
        <v>10000</v>
      </c>
      <c r="F14" s="169" t="s">
        <v>1568</v>
      </c>
      <c r="G14" s="167"/>
    </row>
    <row r="15" spans="2:7">
      <c r="B15" s="167" t="s">
        <v>709</v>
      </c>
      <c r="C15" s="167" t="s">
        <v>1570</v>
      </c>
      <c r="D15" s="168">
        <v>46086</v>
      </c>
      <c r="E15" s="167">
        <v>8000</v>
      </c>
      <c r="F15" s="169" t="s">
        <v>1568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91" t="s">
        <v>806</v>
      </c>
      <c r="C19" s="191"/>
      <c r="D19" s="191"/>
      <c r="E19" s="191"/>
      <c r="F19" s="191"/>
      <c r="G19" s="191" t="s">
        <v>1571</v>
      </c>
    </row>
    <row r="20" spans="2:7">
      <c r="B20" s="167" t="s">
        <v>805</v>
      </c>
      <c r="C20" s="167">
        <v>7679</v>
      </c>
      <c r="D20" s="167"/>
      <c r="E20" s="167"/>
      <c r="F20" s="167"/>
      <c r="G20" s="167"/>
    </row>
    <row r="21" spans="2:7">
      <c r="B21" s="167" t="s">
        <v>805</v>
      </c>
      <c r="C21" s="167">
        <v>7677</v>
      </c>
      <c r="D21" s="167"/>
      <c r="E21" s="167"/>
      <c r="F21" s="167"/>
      <c r="G21" s="167"/>
    </row>
    <row r="22" spans="2:7">
      <c r="B22" s="167" t="s">
        <v>808</v>
      </c>
      <c r="C22" s="167">
        <v>9309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9320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2" sqref="C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1572</v>
      </c>
      <c r="C2" s="121" t="s">
        <v>946</v>
      </c>
      <c r="D2" s="76" t="s">
        <v>948</v>
      </c>
      <c r="E2" s="76" t="s">
        <v>1573</v>
      </c>
      <c r="F2" s="99" t="s">
        <v>1574</v>
      </c>
      <c r="G2" s="76" t="s">
        <v>1575</v>
      </c>
      <c r="H2" s="76" t="s">
        <v>1576</v>
      </c>
      <c r="I2" s="76" t="s">
        <v>1577</v>
      </c>
      <c r="J2" s="76" t="s">
        <v>1578</v>
      </c>
      <c r="K2" s="78" t="s">
        <v>1579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>
        <f>IF(SP_SUL!B310="","*",SP_SUL!B310)</f>
        <v>46091</v>
      </c>
      <c r="D306" s="94" t="str">
        <f>IF(SP_SUL!D310="","*",SP_SUL!D310)</f>
        <v>MODERNIZAÇÃO TURMA 2</v>
      </c>
      <c r="E306" s="94" t="str">
        <f>IF(SP_SUL!H310="","*",SP_SUL!H310)</f>
        <v>-</v>
      </c>
      <c r="F306" s="100" t="str">
        <f>IF(SP_SUL!M310="","*",SP_SUL!M310)</f>
        <v>ZEJ-ZEV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OPORTUNIDADE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OPORTUNIDADE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OPORTUNIDADE</v>
      </c>
      <c r="C328" s="95">
        <f>IF(SP_SUL!B332="","*",SP_SUL!B332)</f>
        <v>46092</v>
      </c>
      <c r="D328" s="94" t="str">
        <f>IF(SP_SUL!D332="","*",SP_SUL!D332)</f>
        <v>V92</v>
      </c>
      <c r="E328" s="94" t="str">
        <f>IF(SP_SUL!H332="","*",SP_SUL!H332)</f>
        <v>ZAC-2</v>
      </c>
      <c r="F328" s="100" t="str">
        <f>IF(SP_SUL!M332="","*",SP_SUL!M332)</f>
        <v>ZAC-ZSW</v>
      </c>
      <c r="G328" s="95" t="str">
        <f>IF(SP_SUL!I332="","*",SP_SUL!I332)</f>
        <v>ZAC-2</v>
      </c>
      <c r="H328" s="95" t="str">
        <f>IF(SP_SUL!AB332="","*",SP_SUL!AB332)</f>
        <v>FIXO</v>
      </c>
      <c r="I328" s="95" t="str">
        <f>IF(SP_SUL!AC332="","*",SP_SUL!AC332)</f>
        <v>ACIONAMENTO</v>
      </c>
      <c r="J328" s="96" t="str">
        <f>IF(SP_SUL!AA332="","*",SP_SUL!AA332)</f>
        <v>1 Lucas</v>
      </c>
      <c r="K328" s="97">
        <f>IF(SP_SUL!AD332="","*",SP_SUL!AD332)</f>
        <v>0.35416666666666669</v>
      </c>
    </row>
    <row r="329" spans="2:11" hidden="1">
      <c r="B329" s="94" t="str">
        <f>IF(SP_SUL!Y333="","*",SP_SUL!Y333)</f>
        <v>OPORTUNIDADE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OPORTUNIDADE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OPORTUNIDADE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OPORTUNIDADE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OPORTUNIDADE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OPORTUNIDADE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OPORTUNIDADE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OPORTUNIDADE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OPORTUNIDADE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OPORTUNIDADE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OPORTUNIDADE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SIM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SIM</v>
      </c>
      <c r="C342" s="95">
        <f>IF(SP_SUL!B346="","*",SP_SUL!B346)</f>
        <v>46092</v>
      </c>
      <c r="D342" s="94" t="str">
        <f>IF(SP_SUL!D346="","*",SP_SUL!D346)</f>
        <v>SUPER ZEM</v>
      </c>
      <c r="E342" s="94" t="str">
        <f>IF(SP_SUL!H346="","*",SP_SUL!H346)</f>
        <v>-</v>
      </c>
      <c r="F342" s="100" t="str">
        <f>IF(SP_SUL!M346="","*",SP_SUL!M346)</f>
        <v>ZYQ-ZEM</v>
      </c>
      <c r="G342" s="95" t="str">
        <f>IF(SP_SUL!I346="","*",SP_SUL!I346)</f>
        <v>-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-</v>
      </c>
      <c r="K342" s="97" t="str">
        <f>IF(SP_SUL!AD346="","*",SP_SUL!AD346)</f>
        <v>*</v>
      </c>
    </row>
    <row r="343" spans="2:11" hidden="1">
      <c r="B343" s="94" t="str">
        <f>IF(SP_SUL!Y347="","*",SP_SUL!Y347)</f>
        <v>OPORTUNIDADE</v>
      </c>
      <c r="C343" s="95">
        <f>IF(SP_SUL!B347="","*",SP_SUL!B347)</f>
        <v>46092</v>
      </c>
      <c r="D343" s="94" t="str">
        <f>IF(SP_SUL!D347="","*",SP_SUL!D347)</f>
        <v>EDSON (TP-719)</v>
      </c>
      <c r="E343" s="94" t="str">
        <f>IF(SP_SUL!H347="","*",SP_SUL!H347)</f>
        <v>*</v>
      </c>
      <c r="F343" s="100" t="str">
        <f>IF(SP_SUL!M347="","*",SP_SUL!M347)</f>
        <v>ZYQ-ZEM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OPORTUNIDADE</v>
      </c>
      <c r="C344" s="95">
        <f>IF(SP_SUL!B348="","*",SP_SUL!B348)</f>
        <v>46092</v>
      </c>
      <c r="D344" s="94" t="str">
        <f>IF(SP_SUL!D348="","*",SP_SUL!D348)</f>
        <v>EDSON (TP-780)</v>
      </c>
      <c r="E344" s="94" t="str">
        <f>IF(SP_SUL!H348="","*",SP_SUL!H348)</f>
        <v>*</v>
      </c>
      <c r="F344" s="100" t="str">
        <f>IF(SP_SUL!M348="","*",SP_SUL!M348)</f>
        <v>ZYQ-ZEM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OPORTUNIDADE</v>
      </c>
      <c r="C345" s="95">
        <f>IF(SP_SUL!B349="","*",SP_SUL!B349)</f>
        <v>46092</v>
      </c>
      <c r="D345" s="94" t="str">
        <f>IF(SP_SUL!D349="","*",SP_SUL!D349)</f>
        <v>CAIQUE (TP-869)</v>
      </c>
      <c r="E345" s="94" t="str">
        <f>IF(SP_SUL!H349="","*",SP_SUL!H349)</f>
        <v>-</v>
      </c>
      <c r="F345" s="100" t="str">
        <f>IF(SP_SUL!M349="","*",SP_SUL!M349)</f>
        <v>ZEJ-ZEV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46092</v>
      </c>
      <c r="D346" s="94" t="str">
        <f>IF(SP_SUL!D350="","*",SP_SUL!D350)</f>
        <v>WALTER (TP-810)</v>
      </c>
      <c r="E346" s="94" t="str">
        <f>IF(SP_SUL!H350="","*",SP_SUL!H350)</f>
        <v>-</v>
      </c>
      <c r="F346" s="100" t="str">
        <f>IF(SP_SUL!M350="","*",SP_SUL!M350)</f>
        <v>ZEJ-ZEV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>
        <f>IF(SP_SUL!B351="","*",SP_SUL!B351)</f>
        <v>46092</v>
      </c>
      <c r="D347" s="94" t="str">
        <f>IF(SP_SUL!D351="","*",SP_SUL!D351)</f>
        <v>MATEUS (TP-809)</v>
      </c>
      <c r="E347" s="94" t="str">
        <f>IF(SP_SUL!H351="","*",SP_SUL!H351)</f>
        <v>*</v>
      </c>
      <c r="F347" s="100" t="str">
        <f>IF(SP_SUL!M351="","*",SP_SUL!M351)</f>
        <v>ZEJ-ZEV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46092</v>
      </c>
      <c r="D348" s="94" t="str">
        <f>IF(SP_SUL!D352="","*",SP_SUL!D352)</f>
        <v>A84</v>
      </c>
      <c r="E348" s="94" t="str">
        <f>IF(SP_SUL!H352="","*",SP_SUL!H352)</f>
        <v>ZEV-2</v>
      </c>
      <c r="F348" s="100" t="str">
        <f>IF(SP_SUL!M352="","*",SP_SUL!M352)</f>
        <v>ZEV-ZPG</v>
      </c>
      <c r="G348" s="95" t="str">
        <f>IF(SP_SUL!I352="","*",SP_SUL!I352)</f>
        <v>ZPG2</v>
      </c>
      <c r="H348" s="95" t="str">
        <f>IF(SP_SUL!AB352="","*",SP_SUL!AB352)</f>
        <v>FIXO</v>
      </c>
      <c r="I348" s="95" t="str">
        <f>IF(SP_SUL!AC352="","*",SP_SUL!AC352)</f>
        <v>ACIONAMENTO</v>
      </c>
      <c r="J348" s="96">
        <f>IF(SP_SUL!AA352="","*",SP_SUL!AA352)</f>
        <v>1</v>
      </c>
      <c r="K348" s="97">
        <f>IF(SP_SUL!AD352="","*",SP_SUL!AD352)</f>
        <v>0.29166666666666669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46092</v>
      </c>
      <c r="D349" s="94" t="str">
        <f>IF(SP_SUL!D353="","*",SP_SUL!D353)</f>
        <v>JACIANO (TF-674)</v>
      </c>
      <c r="E349" s="94" t="str">
        <f>IF(SP_SUL!H353="","*",SP_SUL!H353)</f>
        <v>-</v>
      </c>
      <c r="F349" s="100" t="str">
        <f>IF(SP_SUL!M353="","*",SP_SUL!M353)</f>
        <v>ZEZ-069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46092</v>
      </c>
      <c r="D350" s="94" t="str">
        <f>IF(SP_SUL!D354="","*",SP_SUL!D354)</f>
        <v>MODERNIZAÇÃO TURMA 2</v>
      </c>
      <c r="E350" s="94" t="str">
        <f>IF(SP_SUL!H354="","*",SP_SUL!H354)</f>
        <v>-</v>
      </c>
      <c r="F350" s="100" t="str">
        <f>IF(SP_SUL!M354="","*",SP_SUL!M354)</f>
        <v>ZXW-ZEZ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46092</v>
      </c>
      <c r="D351" s="94" t="str">
        <f>IF(SP_SUL!D355="","*",SP_SUL!D355)</f>
        <v>CARLOS (TP-722)</v>
      </c>
      <c r="E351" s="94" t="str">
        <f>IF(SP_SUL!H355="","*",SP_SUL!H355)</f>
        <v>-</v>
      </c>
      <c r="F351" s="100" t="str">
        <f>IF(SP_SUL!M355="","*",SP_SUL!M355)</f>
        <v>ZXW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-</v>
      </c>
      <c r="K351" s="97" t="str">
        <f>IF(SP_SUL!AD355="","*",SP_SUL!AD355)</f>
        <v>*</v>
      </c>
    </row>
    <row r="352" spans="2:11" hidden="1">
      <c r="B352" s="94" t="str">
        <f>IF(SP_SUL!Y356="","*",SP_SUL!Y356)</f>
        <v>OPORTUNIDADE</v>
      </c>
      <c r="C352" s="95">
        <f>IF(SP_SUL!B356="","*",SP_SUL!B356)</f>
        <v>46092</v>
      </c>
      <c r="D352" s="94" t="str">
        <f>IF(SP_SUL!D356="","*",SP_SUL!D356)</f>
        <v>EXPANSÃO TURMA 1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46092</v>
      </c>
      <c r="D353" s="94" t="str">
        <f>IF(SP_SUL!D357="","*",SP_SUL!D357)</f>
        <v>DIEGO (TF-42)</v>
      </c>
      <c r="E353" s="94" t="str">
        <f>IF(SP_SUL!H357="","*",SP_SUL!H357)</f>
        <v>-</v>
      </c>
      <c r="F353" s="100" t="str">
        <f>IF(SP_SUL!M357="","*",SP_SUL!M357)</f>
        <v>ZGM-109</v>
      </c>
      <c r="G353" s="95" t="str">
        <f>IF(SP_SUL!I357="","*",SP_SUL!I357)</f>
        <v>-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-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>
        <f>IF(SP_SUL!B358="","*",SP_SUL!B358)</f>
        <v>46092</v>
      </c>
      <c r="D354" s="94" t="str">
        <f>IF(SP_SUL!D358="","*",SP_SUL!D358)</f>
        <v>V85</v>
      </c>
      <c r="E354" s="94" t="str">
        <f>IF(SP_SUL!H358="","*",SP_SUL!H358)</f>
        <v>ZEV-2</v>
      </c>
      <c r="F354" s="100" t="str">
        <f>IF(SP_SUL!M358="","*",SP_SUL!M358)</f>
        <v>ZEV-ZPT</v>
      </c>
      <c r="G354" s="95" t="str">
        <f>IF(SP_SUL!I358="","*",SP_SUL!I358)</f>
        <v>ZPTZDR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-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46093</v>
      </c>
      <c r="D356" s="94" t="str">
        <f>IF(SP_SUL!D360="","*",SP_SUL!D360)</f>
        <v>KLECIO (TP-699)</v>
      </c>
      <c r="E356" s="94" t="str">
        <f>IF(SP_SUL!H360="","*",SP_SUL!H360)</f>
        <v>-</v>
      </c>
      <c r="F356" s="100" t="str">
        <f>IF(SP_SUL!M360="","*",SP_SUL!M360)</f>
        <v>ZTT</v>
      </c>
      <c r="G356" s="95" t="str">
        <f>IF(SP_SUL!I360="","*",SP_SUL!I360)</f>
        <v>-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46093</v>
      </c>
      <c r="D357" s="94" t="str">
        <f>IF(SP_SUL!D361="","*",SP_SUL!D361)</f>
        <v>V92</v>
      </c>
      <c r="E357" s="94" t="str">
        <f>IF(SP_SUL!H361="","*",SP_SUL!H361)</f>
        <v>ZAC-2</v>
      </c>
      <c r="F357" s="100" t="str">
        <f>IF(SP_SUL!M361="","*",SP_SUL!M361)</f>
        <v>ZAC-ZSW</v>
      </c>
      <c r="G357" s="95" t="str">
        <f>IF(SP_SUL!I361="","*",SP_SUL!I361)</f>
        <v>ZAC-2</v>
      </c>
      <c r="H357" s="95" t="str">
        <f>IF(SP_SUL!AB361="","*",SP_SUL!AB361)</f>
        <v>FIXO</v>
      </c>
      <c r="I357" s="95" t="str">
        <f>IF(SP_SUL!AC361="","*",SP_SUL!AC361)</f>
        <v>ACIONAMENTO</v>
      </c>
      <c r="J357" s="96" t="str">
        <f>IF(SP_SUL!AA361="","*",SP_SUL!AA361)</f>
        <v>1 Lucas</v>
      </c>
      <c r="K357" s="97">
        <f>IF(SP_SUL!AD361="","*",SP_SUL!AD361)</f>
        <v>0.35416666666666669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A74</v>
      </c>
      <c r="E358" s="94" t="str">
        <f>IF(SP_SUL!H362="","*",SP_SUL!H362)</f>
        <v>ZBVZQB</v>
      </c>
      <c r="F358" s="100" t="str">
        <f>IF(SP_SUL!M362="","*",SP_SUL!M362)</f>
        <v>ZQBZBV-ZRX</v>
      </c>
      <c r="G358" s="95" t="str">
        <f>IF(SP_SUL!I362="","*",SP_SUL!I362)</f>
        <v>ZRX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46093</v>
      </c>
      <c r="D360" s="94" t="str">
        <f>IF(SP_SUL!D364="","*",SP_SUL!D364)</f>
        <v>W59</v>
      </c>
      <c r="E360" s="94" t="str">
        <f>IF(SP_SUL!H364="","*",SP_SUL!H364)</f>
        <v>ZYU-1</v>
      </c>
      <c r="F360" s="100" t="str">
        <f>IF(SP_SUL!M364="","*",SP_SUL!M364)</f>
        <v>ZQB-ZBV</v>
      </c>
      <c r="G360" s="95" t="str">
        <f>IF(SP_SUL!I364="","*",SP_SUL!I364)</f>
        <v>ZYU-1</v>
      </c>
      <c r="H360" s="95" t="str">
        <f>IF(SP_SUL!AB364="","*",SP_SUL!AB364)</f>
        <v>FIXO</v>
      </c>
      <c r="I360" s="95" t="str">
        <f>IF(SP_SUL!AC364="","*",SP_SUL!AC364)</f>
        <v>ACIONAMENTO</v>
      </c>
      <c r="J360" s="96" t="str">
        <f>IF(SP_SUL!AA364="","*",SP_SUL!AA364)</f>
        <v>2 (Palazi + auxiliar)</v>
      </c>
      <c r="K360" s="97">
        <f>IF(SP_SUL!AD364="","*",SP_SUL!AD364)</f>
        <v>0.29166666666666669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46093</v>
      </c>
      <c r="D361" s="94" t="str">
        <f>IF(SP_SUL!D365="","*",SP_SUL!D365)</f>
        <v>JOSÉ (TP-879)</v>
      </c>
      <c r="E361" s="94" t="str">
        <f>IF(SP_SUL!H365="","*",SP_SUL!H365)</f>
        <v>-</v>
      </c>
      <c r="F361" s="100" t="str">
        <f>IF(SP_SUL!M365="","*",SP_SUL!M365)</f>
        <v>ZQB-ZBV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46093</v>
      </c>
      <c r="D362" s="94" t="str">
        <f>IF(SP_SUL!D366="","*",SP_SUL!D366)</f>
        <v>EDSON/NIVALDO (TP-819)</v>
      </c>
      <c r="E362" s="94" t="str">
        <f>IF(SP_SUL!H366="","*",SP_SUL!H366)</f>
        <v>-</v>
      </c>
      <c r="F362" s="100" t="str">
        <f>IF(SP_SUL!M366="","*",SP_SUL!M366)</f>
        <v>ZXI-ZVK</v>
      </c>
      <c r="G362" s="95" t="str">
        <f>IF(SP_SUL!I366="","*",SP_SUL!I366)</f>
        <v>-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46093</v>
      </c>
      <c r="D363" s="94" t="str">
        <f>IF(SP_SUL!D367="","*",SP_SUL!D367)</f>
        <v>ROGÉRIO (TP-730)</v>
      </c>
      <c r="E363" s="94" t="str">
        <f>IF(SP_SUL!H367="","*",SP_SUL!H367)</f>
        <v>ZYU1</v>
      </c>
      <c r="F363" s="100" t="str">
        <f>IF(SP_SUL!M367="","*",SP_SUL!M367)</f>
        <v>ZYU</v>
      </c>
      <c r="G363" s="95" t="str">
        <f>IF(SP_SUL!I367="","*",SP_SUL!I367)</f>
        <v>-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-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V93</v>
      </c>
      <c r="E364" s="94" t="str">
        <f>IF(SP_SUL!H368="","*",SP_SUL!H368)</f>
        <v>ZXP-2</v>
      </c>
      <c r="F364" s="100" t="str">
        <f>IF(SP_SUL!M368="","*",SP_SUL!M368)</f>
        <v>ZXP-ZFY</v>
      </c>
      <c r="G364" s="95" t="str">
        <f>IF(SP_SUL!I368="","*",SP_SUL!I368)</f>
        <v>ZXP-2</v>
      </c>
      <c r="H364" s="95" t="str">
        <f>IF(SP_SUL!AB368="","*",SP_SUL!AB368)</f>
        <v>ESCALA</v>
      </c>
      <c r="I364" s="95" t="str">
        <f>IF(SP_SUL!AC368="","*",SP_SUL!AC368)</f>
        <v>AGD ACIONAMENTO PCM</v>
      </c>
      <c r="J364" s="96">
        <f>IF(SP_SUL!AA368="","*",SP_SUL!AA368)</f>
        <v>1</v>
      </c>
      <c r="K364" s="97">
        <f>IF(SP_SUL!AD368="","*",SP_SUL!AD368)</f>
        <v>0.33333333333333331</v>
      </c>
    </row>
    <row r="365" spans="2:11" hidden="1">
      <c r="B365" s="94" t="str">
        <f>IF(SP_SUL!Y369="","*",SP_SUL!Y369)</f>
        <v>OPORTUNIDADE</v>
      </c>
      <c r="C365" s="95">
        <f>IF(SP_SUL!B369="","*",SP_SUL!B369)</f>
        <v>46093</v>
      </c>
      <c r="D365" s="94" t="str">
        <f>IF(SP_SUL!D369="","*",SP_SUL!D369)</f>
        <v>ROBSON (TF-701)</v>
      </c>
      <c r="E365" s="94" t="str">
        <f>IF(SP_SUL!H369="","*",SP_SUL!H369)</f>
        <v>ZXP189</v>
      </c>
      <c r="F365" s="100" t="str">
        <f>IF(SP_SUL!M369="","*",SP_SUL!M369)</f>
        <v>ZXP-ZFY</v>
      </c>
      <c r="G365" s="95" t="str">
        <f>IF(SP_SUL!I369="","*",SP_SUL!I369)</f>
        <v>-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-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46093</v>
      </c>
      <c r="D366" s="94" t="str">
        <f>IF(SP_SUL!D370="","*",SP_SUL!D370)</f>
        <v>CARLOS (TP-722)</v>
      </c>
      <c r="E366" s="94" t="str">
        <f>IF(SP_SUL!H370="","*",SP_SUL!H370)</f>
        <v>-</v>
      </c>
      <c r="F366" s="100" t="str">
        <f>IF(SP_SUL!M370="","*",SP_SUL!M370)</f>
        <v>ZPS-ZCX</v>
      </c>
      <c r="G366" s="95" t="str">
        <f>IF(SP_SUL!I370="","*",SP_SUL!I370)</f>
        <v>-</v>
      </c>
      <c r="H366" s="95" t="str">
        <f>IF(SP_SUL!AB370="","*",SP_SUL!AB370)</f>
        <v>FIXO</v>
      </c>
      <c r="I366" s="95" t="str">
        <f>IF(SP_SUL!AC370="","*",SP_SUL!AC370)</f>
        <v>ACIONAMENTO</v>
      </c>
      <c r="J366" s="96">
        <f>IF(SP_SUL!AA370="","*",SP_SUL!AA370)</f>
        <v>1</v>
      </c>
      <c r="K366" s="97">
        <f>IF(SP_SUL!AD370="","*",SP_SUL!AD370)</f>
        <v>0.3125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OPORTUNIDADE</v>
      </c>
      <c r="C368" s="95">
        <f>IF(SP_SUL!B372="","*",SP_SUL!B372)</f>
        <v>46093</v>
      </c>
      <c r="D368" s="94" t="str">
        <f>IF(SP_SUL!D372="","*",SP_SUL!D372)</f>
        <v>E17</v>
      </c>
      <c r="E368" s="94" t="str">
        <f>IF(SP_SUL!H372="","*",SP_SUL!H372)</f>
        <v>102ZKW-2</v>
      </c>
      <c r="F368" s="100" t="str">
        <f>IF(SP_SUL!M372="","*",SP_SUL!M372)</f>
        <v>ZLU</v>
      </c>
      <c r="G368" s="95" t="str">
        <f>IF(SP_SUL!I372="","*",SP_SUL!I372)</f>
        <v>102ZKW-2</v>
      </c>
      <c r="H368" s="95" t="str">
        <f>IF(SP_SUL!AB372="","*",SP_SUL!AB372)</f>
        <v>FIXO</v>
      </c>
      <c r="I368" s="95" t="str">
        <f>IF(SP_SUL!AC372="","*",SP_SUL!AC372)</f>
        <v>ACIONAMENTO</v>
      </c>
      <c r="J368" s="96">
        <f>IF(SP_SUL!AA372="","*",SP_SUL!AA372)</f>
        <v>1</v>
      </c>
      <c r="K368" s="97">
        <f>IF(SP_SUL!AD372="","*",SP_SUL!AD372)</f>
        <v>0.35416666666666669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46093</v>
      </c>
      <c r="D369" s="94" t="str">
        <f>IF(SP_SUL!D373="","*",SP_SUL!D373)</f>
        <v>W60</v>
      </c>
      <c r="E369" s="94" t="str">
        <f>IF(SP_SUL!H373="","*",SP_SUL!H373)</f>
        <v>ZEM130-2</v>
      </c>
      <c r="F369" s="100" t="str">
        <f>IF(SP_SUL!M373="","*",SP_SUL!M373)</f>
        <v>ZWI-ZYQ</v>
      </c>
      <c r="G369" s="95" t="str">
        <f>IF(SP_SUL!I373="","*",SP_SUL!I373)</f>
        <v>ZEM130-2</v>
      </c>
      <c r="H369" s="95" t="str">
        <f>IF(SP_SUL!AB373="","*",SP_SUL!AB373)</f>
        <v>FIXO</v>
      </c>
      <c r="I369" s="95" t="str">
        <f>IF(SP_SUL!AC373="","*",SP_SUL!AC373)</f>
        <v>ACIONAMENTO</v>
      </c>
      <c r="J369" s="96">
        <f>IF(SP_SUL!AA373="","*",SP_SUL!AA373)</f>
        <v>2</v>
      </c>
      <c r="K369" s="97">
        <f>IF(SP_SUL!AD373="","*",SP_SUL!AD373)</f>
        <v>0.29166666666666669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46093</v>
      </c>
      <c r="D370" s="94" t="str">
        <f>IF(SP_SUL!D374="","*",SP_SUL!D374)</f>
        <v>EDSON (TP-719)</v>
      </c>
      <c r="E370" s="94" t="str">
        <f>IF(SP_SUL!H374="","*",SP_SUL!H374)</f>
        <v>-</v>
      </c>
      <c r="F370" s="100" t="str">
        <f>IF(SP_SUL!M374="","*",SP_SUL!M374)</f>
        <v>ZYQ-ZEM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OPORTUNIDADE</v>
      </c>
      <c r="C371" s="95">
        <f>IF(SP_SUL!B375="","*",SP_SUL!B375)</f>
        <v>46093</v>
      </c>
      <c r="D371" s="94" t="str">
        <f>IF(SP_SUL!D375="","*",SP_SUL!D375)</f>
        <v>EDSON (TP-719)</v>
      </c>
      <c r="E371" s="94" t="str">
        <f>IF(SP_SUL!H375="","*",SP_SUL!H375)</f>
        <v>-</v>
      </c>
      <c r="F371" s="100" t="str">
        <f>IF(SP_SUL!M375="","*",SP_SUL!M375)</f>
        <v>ZYQ-ZEM</v>
      </c>
      <c r="G371" s="95" t="str">
        <f>IF(SP_SUL!I375="","*",SP_SUL!I375)</f>
        <v>-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-</v>
      </c>
      <c r="K371" s="97" t="str">
        <f>IF(SP_SUL!AD375="","*",SP_SUL!AD375)</f>
        <v>*</v>
      </c>
    </row>
    <row r="372" spans="2:11" hidden="1">
      <c r="B372" s="94" t="str">
        <f>IF(SP_SUL!Y376="","*",SP_SUL!Y376)</f>
        <v>OPORTUNIDADE</v>
      </c>
      <c r="C372" s="95">
        <f>IF(SP_SUL!B376="","*",SP_SUL!B376)</f>
        <v>46093</v>
      </c>
      <c r="D372" s="94" t="str">
        <f>IF(SP_SUL!D376="","*",SP_SUL!D376)</f>
        <v>V89</v>
      </c>
      <c r="E372" s="94" t="str">
        <f>IF(SP_SUL!H376="","*",SP_SUL!H376)</f>
        <v>ZEM130-1</v>
      </c>
      <c r="F372" s="100" t="str">
        <f>IF(SP_SUL!M376="","*",SP_SUL!M376)</f>
        <v>ZYQ-ZEM</v>
      </c>
      <c r="G372" s="95" t="str">
        <f>IF(SP_SUL!I376="","*",SP_SUL!I376)</f>
        <v>ZEM130-2</v>
      </c>
      <c r="H372" s="95" t="str">
        <f>IF(SP_SUL!AB376="","*",SP_SUL!AB376)</f>
        <v>FIXO</v>
      </c>
      <c r="I372" s="95" t="str">
        <f>IF(SP_SUL!AC376="","*",SP_SUL!AC376)</f>
        <v>ACIONAMENTO</v>
      </c>
      <c r="J372" s="96">
        <f>IF(SP_SUL!AA376="","*",SP_SUL!AA376)</f>
        <v>1</v>
      </c>
      <c r="K372" s="97">
        <f>IF(SP_SUL!AD376="","*",SP_SUL!AD376)</f>
        <v>0.35416666666666669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OPORTUNIDADE</v>
      </c>
      <c r="C374" s="95">
        <f>IF(SP_SUL!B378="","*",SP_SUL!B378)</f>
        <v>46093</v>
      </c>
      <c r="D374" s="94" t="str">
        <f>IF(SP_SUL!D378="","*",SP_SUL!D378)</f>
        <v>MOD ZRB</v>
      </c>
      <c r="E374" s="94" t="str">
        <f>IF(SP_SUL!H378="","*",SP_SUL!H378)</f>
        <v>-</v>
      </c>
      <c r="F374" s="100" t="str">
        <f>IF(SP_SUL!M378="","*",SP_SUL!M378)</f>
        <v>ZEJ-ZRB</v>
      </c>
      <c r="G374" s="95" t="str">
        <f>IF(SP_SUL!I378="","*",SP_SUL!I378)</f>
        <v>-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-</v>
      </c>
      <c r="K374" s="97" t="str">
        <f>IF(SP_SUL!AD378="","*",SP_SUL!AD378)</f>
        <v>*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46093</v>
      </c>
      <c r="D375" s="94" t="str">
        <f>IF(SP_SUL!D379="","*",SP_SUL!D379)</f>
        <v>W96</v>
      </c>
      <c r="E375" s="94" t="str">
        <f>IF(SP_SUL!H379="","*",SP_SUL!H379)</f>
        <v xml:space="preserve">ZEM1 </v>
      </c>
      <c r="F375" s="100" t="str">
        <f>IF(SP_SUL!M379="","*",SP_SUL!M379)</f>
        <v>ZEJ-ZEV</v>
      </c>
      <c r="G375" s="95" t="str">
        <f>IF(SP_SUL!I379="","*",SP_SUL!I379)</f>
        <v xml:space="preserve">ZEM1 </v>
      </c>
      <c r="H375" s="95" t="str">
        <f>IF(SP_SUL!AB379="","*",SP_SUL!AB379)</f>
        <v>FIXO</v>
      </c>
      <c r="I375" s="95" t="str">
        <f>IF(SP_SUL!AC379="","*",SP_SUL!AC379)</f>
        <v>ACIONAMENTO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46093</v>
      </c>
      <c r="D376" s="94" t="str">
        <f>IF(SP_SUL!D380="","*",SP_SUL!D380)</f>
        <v>W99</v>
      </c>
      <c r="E376" s="94" t="str">
        <f>IF(SP_SUL!H380="","*",SP_SUL!H380)</f>
        <v>ZEM1</v>
      </c>
      <c r="F376" s="100" t="str">
        <f>IF(SP_SUL!M380="","*",SP_SUL!M380)</f>
        <v>ZEJ-ZEV</v>
      </c>
      <c r="G376" s="95" t="str">
        <f>IF(SP_SUL!I380="","*",SP_SUL!I380)</f>
        <v xml:space="preserve">ZEM1 </v>
      </c>
      <c r="H376" s="95" t="str">
        <f>IF(SP_SUL!AB380="","*",SP_SUL!AB380)</f>
        <v>FIXO</v>
      </c>
      <c r="I376" s="95" t="str">
        <f>IF(SP_SUL!AC380="","*",SP_SUL!AC380)</f>
        <v>ACIONAMENTO</v>
      </c>
      <c r="J376" s="96">
        <f>IF(SP_SUL!AA380="","*",SP_SUL!AA380)</f>
        <v>1</v>
      </c>
      <c r="K376" s="97">
        <f>IF(SP_SUL!AD380="","*",SP_SUL!AD380)</f>
        <v>0.29166666666666669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46093</v>
      </c>
      <c r="D377" s="94" t="str">
        <f>IF(SP_SUL!D381="","*",SP_SUL!D381)</f>
        <v>V95</v>
      </c>
      <c r="E377" s="94" t="str">
        <f>IF(SP_SUL!H381="","*",SP_SUL!H381)</f>
        <v>ZEM1301</v>
      </c>
      <c r="F377" s="100" t="str">
        <f>IF(SP_SUL!M381="","*",SP_SUL!M381)</f>
        <v>ZEJ-ZEV</v>
      </c>
      <c r="G377" s="95" t="str">
        <f>IF(SP_SUL!I381="","*",SP_SUL!I381)</f>
        <v>ZEM1</v>
      </c>
      <c r="H377" s="95" t="str">
        <f>IF(SP_SUL!AB381="","*",SP_SUL!AB381)</f>
        <v>FIXO</v>
      </c>
      <c r="I377" s="95" t="str">
        <f>IF(SP_SUL!AC381="","*",SP_SUL!AC381)</f>
        <v>ACIONAMENTO</v>
      </c>
      <c r="J377" s="96">
        <f>IF(SP_SUL!AA381="","*",SP_SUL!AA381)</f>
        <v>1</v>
      </c>
      <c r="K377" s="97">
        <f>IF(SP_SUL!AD381="","*",SP_SUL!AD381)</f>
        <v>0.29166666666666669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46093</v>
      </c>
      <c r="D378" s="94" t="str">
        <f>IF(SP_SUL!D382="","*",SP_SUL!D382)</f>
        <v>W97</v>
      </c>
      <c r="E378" s="94" t="str">
        <f>IF(SP_SUL!H382="","*",SP_SUL!H382)</f>
        <v>Z3VZEV</v>
      </c>
      <c r="F378" s="100" t="str">
        <f>IF(SP_SUL!M382="","*",SP_SUL!M382)</f>
        <v>ZEJ-ZEV</v>
      </c>
      <c r="G378" s="95" t="str">
        <f>IF(SP_SUL!I382="","*",SP_SUL!I382)</f>
        <v>Z3VZEV</v>
      </c>
      <c r="H378" s="95" t="str">
        <f>IF(SP_SUL!AB382="","*",SP_SUL!AB382)</f>
        <v>FIXO</v>
      </c>
      <c r="I378" s="95" t="str">
        <f>IF(SP_SUL!AC382="","*",SP_SUL!AC382)</f>
        <v>ACIONAMENTO</v>
      </c>
      <c r="J378" s="96">
        <f>IF(SP_SUL!AA382="","*",SP_SUL!AA382)</f>
        <v>1</v>
      </c>
      <c r="K378" s="97">
        <f>IF(SP_SUL!AD382="","*",SP_SUL!AD382)</f>
        <v>0.29166666666666669</v>
      </c>
    </row>
    <row r="379" spans="2:11" hidden="1">
      <c r="B379" s="94" t="str">
        <f>IF(SP_SUL!Y383="","*",SP_SUL!Y383)</f>
        <v>OPORTUNIDADE</v>
      </c>
      <c r="C379" s="95">
        <f>IF(SP_SUL!B383="","*",SP_SUL!B383)</f>
        <v>46093</v>
      </c>
      <c r="D379" s="94" t="str">
        <f>IF(SP_SUL!D383="","*",SP_SUL!D383)</f>
        <v>V96</v>
      </c>
      <c r="E379" s="94" t="str">
        <f>IF(SP_SUL!H383="","*",SP_SUL!H383)</f>
        <v>Z3VZEV</v>
      </c>
      <c r="F379" s="100" t="str">
        <f>IF(SP_SUL!M383="","*",SP_SUL!M383)</f>
        <v>ZEJ-ZEV</v>
      </c>
      <c r="G379" s="95" t="str">
        <f>IF(SP_SUL!I383="","*",SP_SUL!I383)</f>
        <v>Z3VZEV</v>
      </c>
      <c r="H379" s="95" t="str">
        <f>IF(SP_SUL!AB383="","*",SP_SUL!AB383)</f>
        <v>FIXO</v>
      </c>
      <c r="I379" s="95" t="str">
        <f>IF(SP_SUL!AC383="","*",SP_SUL!AC383)</f>
        <v>ACIONAMENTO</v>
      </c>
      <c r="J379" s="96">
        <f>IF(SP_SUL!AA383="","*",SP_SUL!AA383)</f>
        <v>1</v>
      </c>
      <c r="K379" s="97">
        <f>IF(SP_SUL!AD383="","*",SP_SUL!AD383)</f>
        <v>0.29166666666666669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46093</v>
      </c>
      <c r="D380" s="94" t="str">
        <f>IF(SP_SUL!D384="","*",SP_SUL!D384)</f>
        <v>MODERNIZAÇÃO TURMA 2</v>
      </c>
      <c r="E380" s="94" t="str">
        <f>IF(SP_SUL!H384="","*",SP_SUL!H384)</f>
        <v>-</v>
      </c>
      <c r="F380" s="100" t="str">
        <f>IF(SP_SUL!M384="","*",SP_SUL!M384)</f>
        <v>ZEJ-ZEV</v>
      </c>
      <c r="G380" s="95" t="str">
        <f>IF(SP_SUL!I384="","*",SP_SUL!I384)</f>
        <v>-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-</v>
      </c>
      <c r="K380" s="97">
        <f>IF(SP_SUL!AD384="","*",SP_SUL!AD384)</f>
        <v>0.29166666666666669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e">
        <f>IF(SP_SUL!#REF!="","*",SP_SUL!#REF!)</f>
        <v>#REF!</v>
      </c>
      <c r="K381" s="97" t="str">
        <f>IF(SP_SUL!AD385="","*",SP_SUL!AD385)</f>
        <v>*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46093</v>
      </c>
      <c r="D382" s="94" t="str">
        <f>IF(SP_SUL!D386="","*",SP_SUL!D386)</f>
        <v>JACIANO (TF-674)</v>
      </c>
      <c r="E382" s="94" t="str">
        <f>IF(SP_SUL!H386="","*",SP_SUL!H386)</f>
        <v>-</v>
      </c>
      <c r="F382" s="100" t="str">
        <f>IF(SP_SUL!M386="","*",SP_SUL!M386)</f>
        <v>ZEZ-069</v>
      </c>
      <c r="G382" s="95" t="str">
        <f>IF(SP_SUL!I386="","*",SP_SUL!I386)</f>
        <v>-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IF(SP_SUL!AA385="","*",SP_SUL!AA385)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46093</v>
      </c>
      <c r="D383" s="94" t="str">
        <f>IF(SP_SUL!D387="","*",SP_SUL!D387)</f>
        <v>MODERNIZAÇÃO TURMA 2</v>
      </c>
      <c r="E383" s="94" t="str">
        <f>IF(SP_SUL!H387="","*",SP_SUL!H387)</f>
        <v>-</v>
      </c>
      <c r="F383" s="100" t="str">
        <f>IF(SP_SUL!M387="","*",SP_SUL!M387)</f>
        <v>ZXW-ZEZ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46093</v>
      </c>
      <c r="D384" s="94" t="str">
        <f>IF(SP_SUL!D388="","*",SP_SUL!D388)</f>
        <v>CARLOS (TP-722)</v>
      </c>
      <c r="E384" s="94" t="str">
        <f>IF(SP_SUL!H388="","*",SP_SUL!H388)</f>
        <v>-</v>
      </c>
      <c r="F384" s="100" t="str">
        <f>IF(SP_SUL!M388="","*",SP_SUL!M388)</f>
        <v>ZXW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OPORTUNIDADE</v>
      </c>
      <c r="C385" s="95">
        <f>IF(SP_SUL!B389="","*",SP_SUL!B389)</f>
        <v>46093</v>
      </c>
      <c r="D385" s="94" t="str">
        <f>IF(SP_SUL!D389="","*",SP_SUL!D389)</f>
        <v>RAFAEL (TP-695)</v>
      </c>
      <c r="E385" s="94" t="str">
        <f>IF(SP_SUL!H389="","*",SP_SUL!H389)</f>
        <v>-</v>
      </c>
      <c r="F385" s="100" t="str">
        <f>IF(SP_SUL!M389="","*",SP_SUL!M389)</f>
        <v>ZGP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-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46093</v>
      </c>
      <c r="D386" s="94" t="str">
        <f>IF(SP_SUL!D390="","*",SP_SUL!D390)</f>
        <v>MOD ZGP</v>
      </c>
      <c r="E386" s="94" t="str">
        <f>IF(SP_SUL!H390="","*",SP_SUL!H390)</f>
        <v>-</v>
      </c>
      <c r="F386" s="100" t="str">
        <f>IF(SP_SUL!M390="","*",SP_SUL!M390)</f>
        <v>ZGP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46093</v>
      </c>
      <c r="D387" s="94" t="str">
        <f>IF(SP_SUL!D391="","*",SP_SUL!D391)</f>
        <v>V85</v>
      </c>
      <c r="E387" s="94" t="str">
        <f>IF(SP_SUL!H391="","*",SP_SUL!H391)</f>
        <v>ZDRZPT</v>
      </c>
      <c r="F387" s="100" t="str">
        <f>IF(SP_SUL!M391="","*",SP_SUL!M391)</f>
        <v>ZGP</v>
      </c>
      <c r="G387" s="95" t="str">
        <f>IF(SP_SUL!I391="","*",SP_SUL!I391)</f>
        <v>ZDRZPT</v>
      </c>
      <c r="H387" s="95" t="str">
        <f>IF(SP_SUL!AB391="","*",SP_SUL!AB391)</f>
        <v>FIXO</v>
      </c>
      <c r="I387" s="95" t="str">
        <f>IF(SP_SUL!AC391="","*",SP_SUL!AC391)</f>
        <v>ACIONAMENTO</v>
      </c>
      <c r="J387" s="96">
        <f>IF(SP_SUL!AA391="","*",SP_SUL!AA391)</f>
        <v>1</v>
      </c>
      <c r="K387" s="97">
        <f>IF(SP_SUL!AD391="","*",SP_SUL!AD391)</f>
        <v>0.3125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46093</v>
      </c>
      <c r="D388" s="94" t="str">
        <f>IF(SP_SUL!D392="","*",SP_SUL!D392)</f>
        <v>W62</v>
      </c>
      <c r="E388" s="94" t="str">
        <f>IF(SP_SUL!H392="","*",SP_SUL!H392)</f>
        <v>ZDRZPT</v>
      </c>
      <c r="F388" s="100" t="str">
        <f>IF(SP_SUL!M392="","*",SP_SUL!M392)</f>
        <v>ZGP</v>
      </c>
      <c r="G388" s="95" t="str">
        <f>IF(SP_SUL!I392="","*",SP_SUL!I392)</f>
        <v>ZDRZPT</v>
      </c>
      <c r="H388" s="95" t="str">
        <f>IF(SP_SUL!AB392="","*",SP_SUL!AB392)</f>
        <v>FIXO</v>
      </c>
      <c r="I388" s="95" t="str">
        <f>IF(SP_SUL!AC392="","*",SP_SUL!AC392)</f>
        <v>ACIONAMENTO</v>
      </c>
      <c r="J388" s="96">
        <f>IF(SP_SUL!AA392="","*",SP_SUL!AA392)</f>
        <v>1</v>
      </c>
      <c r="K388" s="97">
        <f>IF(SP_SUL!AD392="","*",SP_SUL!AD392)</f>
        <v>0.3125</v>
      </c>
    </row>
    <row r="389" spans="2:11" hidden="1">
      <c r="B389" s="94" t="str">
        <f>IF(SP_SUL!Y393="","*",SP_SUL!Y393)</f>
        <v>OPORTUNIDADE</v>
      </c>
      <c r="C389" s="95">
        <f>IF(SP_SUL!B393="","*",SP_SUL!B393)</f>
        <v>46093</v>
      </c>
      <c r="D389" s="94" t="str">
        <f>IF(SP_SUL!D393="","*",SP_SUL!D393)</f>
        <v>HUELTON (TP-725)</v>
      </c>
      <c r="E389" s="94" t="str">
        <f>IF(SP_SUL!H393="","*",SP_SUL!H393)</f>
        <v>-</v>
      </c>
      <c r="F389" s="100" t="str">
        <f>IF(SP_SUL!M393="","*",SP_SUL!M393)</f>
        <v>ZPT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-</v>
      </c>
      <c r="K389" s="97" t="str">
        <f>IF(SP_SUL!AD393="","*",SP_SUL!AD393)</f>
        <v>*</v>
      </c>
    </row>
    <row r="390" spans="2:11" hidden="1">
      <c r="B390" s="94" t="str">
        <f>IF(SP_SUL!Y394="","*",SP_SUL!Y394)</f>
        <v>OPORTUNIDADE</v>
      </c>
      <c r="C390" s="95">
        <f>IF(SP_SUL!B394="","*",SP_SUL!B394)</f>
        <v>46093</v>
      </c>
      <c r="D390" s="94" t="str">
        <f>IF(SP_SUL!D394="","*",SP_SUL!D394)</f>
        <v>EXPANSÃO TURMA 1</v>
      </c>
      <c r="E390" s="94" t="str">
        <f>IF(SP_SUL!H394="","*",SP_SUL!H394)</f>
        <v>-</v>
      </c>
      <c r="F390" s="100" t="str">
        <f>IF(SP_SUL!M394="","*",SP_SUL!M394)</f>
        <v>ZGM-109</v>
      </c>
      <c r="G390" s="95" t="str">
        <f>IF(SP_SUL!I394="","*",SP_SUL!I394)</f>
        <v>-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OPORTUNIDADE</v>
      </c>
      <c r="C391" s="95">
        <f>IF(SP_SUL!B395="","*",SP_SUL!B395)</f>
        <v>46093</v>
      </c>
      <c r="D391" s="94" t="str">
        <f>IF(SP_SUL!D395="","*",SP_SUL!D395)</f>
        <v>DIEGO (TF-42)</v>
      </c>
      <c r="E391" s="94" t="str">
        <f>IF(SP_SUL!H395="","*",SP_SUL!H395)</f>
        <v>-</v>
      </c>
      <c r="F391" s="100" t="str">
        <f>IF(SP_SUL!M395="","*",SP_SUL!M395)</f>
        <v>ZGM-109</v>
      </c>
      <c r="G391" s="95" t="str">
        <f>IF(SP_SUL!I395="","*",SP_SUL!I395)</f>
        <v>-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-</v>
      </c>
      <c r="K391" s="97" t="str">
        <f>IF(SP_SUL!AD395="","*",SP_SUL!AD395)</f>
        <v>*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46093</v>
      </c>
      <c r="D392" s="94" t="str">
        <f>IF(SP_SUL!D396="","*",SP_SUL!D396)</f>
        <v>A84</v>
      </c>
      <c r="E392" s="94" t="str">
        <f>IF(SP_SUL!H396="","*",SP_SUL!H396)</f>
        <v>ZPT105-1</v>
      </c>
      <c r="F392" s="100" t="str">
        <f>IF(SP_SUL!M396="","*",SP_SUL!M396)</f>
        <v>ZPT-ZEV</v>
      </c>
      <c r="G392" s="95" t="str">
        <f>IF(SP_SUL!I396="","*",SP_SUL!I396)</f>
        <v>ZEV-1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C1" sqref="C1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9"/>
      <c r="B1" s="230"/>
      <c r="C1" s="23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2" t="s">
        <v>1009</v>
      </c>
      <c r="Q1" s="233"/>
      <c r="R1" s="111"/>
      <c r="S1" s="84"/>
      <c r="T1" s="86"/>
      <c r="U1" s="234" t="s">
        <v>1580</v>
      </c>
      <c r="V1" s="234"/>
      <c r="W1" s="234"/>
    </row>
    <row r="2" spans="1:23" ht="15" customHeight="1">
      <c r="A2" s="87" t="s">
        <v>1581</v>
      </c>
      <c r="B2" s="87" t="s">
        <v>1582</v>
      </c>
      <c r="C2" s="87" t="s">
        <v>376</v>
      </c>
      <c r="D2" s="88" t="s">
        <v>961</v>
      </c>
      <c r="E2" s="88" t="s">
        <v>4</v>
      </c>
      <c r="F2" s="88" t="s">
        <v>1583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1584</v>
      </c>
      <c r="T2" s="91" t="s">
        <v>964</v>
      </c>
      <c r="U2" s="138">
        <f ca="1">TODAY()-1</f>
        <v>46091</v>
      </c>
      <c r="V2" s="138">
        <f ca="1">U2-1</f>
        <v>46090</v>
      </c>
      <c r="W2" s="138">
        <f ca="1">V2-1</f>
        <v>46089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1860</v>
      </c>
      <c r="V3" s="137">
        <f ca="1">_xlfn.XLOOKUP(G3&amp;$V$2,BS_CONTROLE[CHAVE],BS_CONTROLE[Quantidade_11],"-")</f>
        <v>1</v>
      </c>
      <c r="W3" s="137">
        <f ca="1">_xlfn.XLOOKUP(G3&amp;$W$2,BS_CONTROLE[CHAVE],BS_CONTROLE[Quantidade_11],"-")</f>
        <v>266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40</v>
      </c>
      <c r="V4" s="137">
        <f ca="1">_xlfn.XLOOKUP(G4&amp;$V$2,BS_CONTROLE[CHAVE],BS_CONTROLE[Quantidade_11],"-")</f>
        <v>82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0</v>
      </c>
      <c r="V7" s="137">
        <f ca="1">_xlfn.XLOOKUP(G7&amp;$V$2,BS_CONTROLE[CHAVE],BS_CONTROLE[Quantidade_11],"-")</f>
        <v>940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>
        <f ca="1">_xlfn.XLOOKUP(G8&amp;$V$2,BS_CONTROLE[CHAVE],BS_CONTROLE[Quantidade_11],"-")</f>
        <v>0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1860</v>
      </c>
      <c r="V10" s="137">
        <f ca="1">_xlfn.XLOOKUP(G10&amp;$V$2,BS_CONTROLE[CHAVE],BS_CONTROLE[Quantidade_11],"-")</f>
        <v>1</v>
      </c>
      <c r="W10" s="137">
        <f ca="1">_xlfn.XLOOKUP(G10&amp;$W$2,BS_CONTROLE[CHAVE],BS_CONTROLE[Quantidade_11],"-")</f>
        <v>266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1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0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1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700</v>
      </c>
      <c r="V15" s="137">
        <f ca="1">_xlfn.XLOOKUP(G15&amp;$V$2,BS_CONTROLE[CHAVE],BS_CONTROLE[Quantidade_11],"-")</f>
        <v>1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0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23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1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40</v>
      </c>
      <c r="V27" s="137">
        <f ca="1">_xlfn.XLOOKUP(G27&amp;$V$2,BS_CONTROLE[CHAVE],BS_CONTROLE[Quantidade_11],"-")</f>
        <v>82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312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>
        <f ca="1">_xlfn.XLOOKUP(G29&amp;$V$2,BS_CONTROLE[CHAVE],BS_CONTROLE[Quantidade_11],"-")</f>
        <v>1</v>
      </c>
      <c r="W29" s="137">
        <f ca="1">_xlfn.XLOOKUP(G29&amp;$W$2,BS_CONTROLE[CHAVE],BS_CONTROLE[Quantidade_11],"-")</f>
        <v>1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>
        <f ca="1">_xlfn.XLOOKUP(G33&amp;$V$2,BS_CONTROLE[CHAVE],BS_CONTROLE[Quantidade_11],"-")</f>
        <v>0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0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0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40</v>
      </c>
      <c r="V43" s="137">
        <f ca="1">_xlfn.XLOOKUP(G43&amp;$V$2,BS_CONTROLE[CHAVE],BS_CONTROLE[Quantidade_11],"-")</f>
        <v>82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700</v>
      </c>
      <c r="V44" s="137">
        <f ca="1">_xlfn.XLOOKUP(G44&amp;$V$2,BS_CONTROLE[CHAVE],BS_CONTROLE[Quantidade_11],"-")</f>
        <v>1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0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1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1860</v>
      </c>
      <c r="V49" s="137">
        <f ca="1">_xlfn.XLOOKUP(G49&amp;$V$2,BS_CONTROLE[CHAVE],BS_CONTROLE[Quantidade_11],"-")</f>
        <v>1</v>
      </c>
      <c r="W49" s="137">
        <f ca="1">_xlfn.XLOOKUP(G49&amp;$W$2,BS_CONTROLE[CHAVE],BS_CONTROLE[Quantidade_11],"-")</f>
        <v>266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1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940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312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23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312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940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23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0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0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0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6.9444444444444447E-4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0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0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6.9444444444444447E-4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40</v>
      </c>
      <c r="V86" s="137">
        <f ca="1">_xlfn.XLOOKUP(G86&amp;$V$2,BS_CONTROLE[CHAVE],BS_CONTROLE[Quantidade_11],"-")</f>
        <v>82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700</v>
      </c>
      <c r="V89" s="137">
        <f ca="1">_xlfn.XLOOKUP(G89&amp;$V$2,BS_CONTROLE[CHAVE],BS_CONTROLE[Quantidade_11],"-")</f>
        <v>1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1</v>
      </c>
      <c r="V90" s="137">
        <f ca="1">_xlfn.XLOOKUP(G90&amp;$V$2,BS_CONTROLE[CHAVE],BS_CONTROLE[Quantidade_11],"-")</f>
        <v>0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1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6.9444444444444447E-4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1860</v>
      </c>
      <c r="V94" s="137">
        <f ca="1">_xlfn.XLOOKUP(G94&amp;$V$2,BS_CONTROLE[CHAVE],BS_CONTROLE[Quantidade_11],"-")</f>
        <v>1</v>
      </c>
      <c r="W94" s="137">
        <f ca="1">_xlfn.XLOOKUP(G94&amp;$W$2,BS_CONTROLE[CHAVE],BS_CONTROLE[Quantidade_11],"-")</f>
        <v>266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1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>
        <f ca="1">_xlfn.XLOOKUP(G105&amp;$V$2,BS_CONTROLE[CHAVE],BS_CONTROLE[Quantidade_11],"-")</f>
        <v>312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1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0</v>
      </c>
      <c r="V111" s="137">
        <f ca="1">_xlfn.XLOOKUP(G111&amp;$V$2,BS_CONTROLE[CHAVE],BS_CONTROLE[Quantidade_11],"-")</f>
        <v>940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23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0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>
        <f ca="1">_xlfn.XLOOKUP(G119&amp;$V$2,BS_CONTROLE[CHAVE],BS_CONTROLE[Quantidade_11],"-")</f>
        <v>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>
        <f ca="1">_xlfn.XLOOKUP(G126&amp;$V$2,BS_CONTROLE[CHAVE],BS_CONTROLE[Quantidade_11],"-")</f>
        <v>0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0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40</v>
      </c>
      <c r="V132" s="137">
        <f ca="1">_xlfn.XLOOKUP(G132&amp;$V$2,BS_CONTROLE[CHAVE],BS_CONTROLE[Quantidade_11],"-")</f>
        <v>82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1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312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1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>
        <f ca="1">_xlfn.XLOOKUP(G138&amp;$V$2,BS_CONTROLE[CHAVE],BS_CONTROLE[Quantidade_11],"-")</f>
        <v>0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1860</v>
      </c>
      <c r="V140" s="137">
        <f ca="1">_xlfn.XLOOKUP(G140&amp;$V$2,BS_CONTROLE[CHAVE],BS_CONTROLE[Quantidade_11],"-")</f>
        <v>1</v>
      </c>
      <c r="W140" s="137">
        <f ca="1">_xlfn.XLOOKUP(G140&amp;$W$2,BS_CONTROLE[CHAVE],BS_CONTROLE[Quantidade_11],"-")</f>
        <v>266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312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0</v>
      </c>
      <c r="V148" s="137">
        <f ca="1">_xlfn.XLOOKUP(G148&amp;$V$2,BS_CONTROLE[CHAVE],BS_CONTROLE[Quantidade_11],"-")</f>
        <v>940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23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0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1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0</v>
      </c>
      <c r="V157" s="137">
        <f ca="1">_xlfn.XLOOKUP(G157&amp;$V$2,BS_CONTROLE[CHAVE],BS_CONTROLE[Quantidade_11],"-")</f>
        <v>0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 t="str">
        <f ca="1">_xlfn.XLOOKUP(G167&amp;$U$2,BS_CONTROLE[CHAVE],BS_CONTROLE[Quantidade_11],"-")</f>
        <v>-</v>
      </c>
      <c r="V167" s="137">
        <f ca="1">_xlfn.XLOOKUP(G167&amp;$V$2,BS_CONTROLE[CHAVE],BS_CONTROLE[Quantidade_11],"-")</f>
        <v>0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>
        <f ca="1">_xlfn.XLOOKUP(G169&amp;$U$2,BS_CONTROLE[CHAVE],BS_CONTROLE[Quantidade_11],"-")</f>
        <v>0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1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1860</v>
      </c>
      <c r="V173" s="137">
        <f ca="1">_xlfn.XLOOKUP(G173&amp;$V$2,BS_CONTROLE[CHAVE],BS_CONTROLE[Quantidade_11],"-")</f>
        <v>1</v>
      </c>
      <c r="W173" s="137">
        <f ca="1">_xlfn.XLOOKUP(G173&amp;$W$2,BS_CONTROLE[CHAVE],BS_CONTROLE[Quantidade_11],"-")</f>
        <v>266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40</v>
      </c>
      <c r="V174" s="137">
        <f ca="1">_xlfn.XLOOKUP(G174&amp;$V$2,BS_CONTROLE[CHAVE],BS_CONTROLE[Quantidade_11],"-")</f>
        <v>82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1</v>
      </c>
      <c r="V175" s="137">
        <f ca="1">_xlfn.XLOOKUP(G175&amp;$V$2,BS_CONTROLE[CHAVE],BS_CONTROLE[Quantidade_11],"-")</f>
        <v>0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>
        <f ca="1">_xlfn.XLOOKUP(G177&amp;$U$2,BS_CONTROLE[CHAVE],BS_CONTROLE[Quantidade_11],"-")</f>
        <v>312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312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0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23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940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1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>
        <f ca="1">_xlfn.XLOOKUP(G190&amp;$U$2,BS_CONTROLE[CHAVE],BS_CONTROLE[Quantidade_11],"-")</f>
        <v>0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0</v>
      </c>
      <c r="V191" s="137">
        <f ca="1">_xlfn.XLOOKUP(G191&amp;$V$2,BS_CONTROLE[CHAVE],BS_CONTROLE[Quantidade_11],"-")</f>
        <v>0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0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0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>
        <f ca="1">_xlfn.XLOOKUP(G198&amp;$U$2,BS_CONTROLE[CHAVE],BS_CONTROLE[Quantidade_11],"-")</f>
        <v>0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>
        <f ca="1">_xlfn.XLOOKUP(G200&amp;$U$2,BS_CONTROLE[CHAVE],BS_CONTROLE[Quantidade_11],"-")</f>
        <v>0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>
        <f ca="1">_xlfn.XLOOKUP(G201&amp;$U$2,BS_CONTROLE[CHAVE],BS_CONTROLE[Quantidade_11],"-")</f>
        <v>0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>
        <f ca="1">_xlfn.XLOOKUP(G202&amp;$U$2,BS_CONTROLE[CHAVE],BS_CONTROLE[Quantidade_11],"-")</f>
        <v>0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>
        <f ca="1">_xlfn.XLOOKUP(G203&amp;$U$2,BS_CONTROLE[CHAVE],BS_CONTROLE[Quantidade_11],"-")</f>
        <v>0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>
        <f ca="1">_xlfn.XLOOKUP(G206&amp;$U$2,BS_CONTROLE[CHAVE],BS_CONTROLE[Quantidade_11],"-")</f>
        <v>1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700</v>
      </c>
      <c r="V207" s="137">
        <f ca="1">_xlfn.XLOOKUP(G207&amp;$V$2,BS_CONTROLE[CHAVE],BS_CONTROLE[Quantidade_11],"-")</f>
        <v>1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1</v>
      </c>
      <c r="V208" s="137">
        <f ca="1">_xlfn.XLOOKUP(G208&amp;$V$2,BS_CONTROLE[CHAVE],BS_CONTROLE[Quantidade_11],"-")</f>
        <v>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>
        <f ca="1">_xlfn.XLOOKUP(G210&amp;$U$2,BS_CONTROLE[CHAVE],BS_CONTROLE[Quantidade_11],"-")</f>
        <v>1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1860</v>
      </c>
      <c r="V211" s="137">
        <f ca="1">_xlfn.XLOOKUP(G211&amp;$V$2,BS_CONTROLE[CHAVE],BS_CONTROLE[Quantidade_11],"-")</f>
        <v>1</v>
      </c>
      <c r="W211" s="137">
        <f ca="1">_xlfn.XLOOKUP(G211&amp;$W$2,BS_CONTROLE[CHAVE],BS_CONTROLE[Quantidade_11],"-")</f>
        <v>266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>
        <f ca="1">_xlfn.XLOOKUP(G212&amp;$V$2,BS_CONTROLE[CHAVE],BS_CONTROLE[Quantidade_11],"-")</f>
        <v>1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0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 t="str">
        <f ca="1">_xlfn.XLOOKUP(G216&amp;$U$2,BS_CONTROLE[CHAVE],BS_CONTROLE[Quantidade_11],"-")</f>
        <v>-</v>
      </c>
      <c r="V216" s="137">
        <f ca="1">_xlfn.XLOOKUP(G216&amp;$V$2,BS_CONTROLE[CHAVE],BS_CONTROLE[Quantidade_11],"-")</f>
        <v>0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>
        <f ca="1">_xlfn.XLOOKUP(G224&amp;$U$2,BS_CONTROLE[CHAVE],BS_CONTROLE[Quantidade_11],"-")</f>
        <v>1</v>
      </c>
      <c r="V224" s="137">
        <f ca="1">_xlfn.XLOOKUP(G224&amp;$V$2,BS_CONTROLE[CHAVE],BS_CONTROLE[Quantidade_11],"-")</f>
        <v>0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23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940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>
        <f ca="1">_xlfn.XLOOKUP(G235&amp;$U$2,BS_CONTROLE[CHAVE],BS_CONTROLE[Quantidade_11],"-")</f>
        <v>0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>
        <f ca="1">_xlfn.XLOOKUP(G241&amp;$V$2,BS_CONTROLE[CHAVE],BS_CONTROLE[Quantidade_11],"-")</f>
        <v>0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6.9444444444444447E-4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700</v>
      </c>
      <c r="V242" s="137">
        <f ca="1">_xlfn.XLOOKUP(G242&amp;$V$2,BS_CONTROLE[CHAVE],BS_CONTROLE[Quantidade_11],"-")</f>
        <v>1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1860</v>
      </c>
      <c r="V245" s="137">
        <f ca="1">_xlfn.XLOOKUP(G245&amp;$V$2,BS_CONTROLE[CHAVE],BS_CONTROLE[Quantidade_11],"-")</f>
        <v>1</v>
      </c>
      <c r="W245" s="137">
        <f ca="1">_xlfn.XLOOKUP(G245&amp;$W$2,BS_CONTROLE[CHAVE],BS_CONTROLE[Quantidade_11],"-")</f>
        <v>266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>
        <f ca="1">_xlfn.XLOOKUP(G246&amp;$V$2,BS_CONTROLE[CHAVE],BS_CONTROLE[Quantidade_11],"-")</f>
        <v>0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0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>
        <f ca="1">_xlfn.XLOOKUP(G251&amp;$V$2,BS_CONTROLE[CHAVE],BS_CONTROLE[Quantidade_11],"-")</f>
        <v>1</v>
      </c>
      <c r="W251" s="137">
        <f ca="1">_xlfn.XLOOKUP(G251&amp;$W$2,BS_CONTROLE[CHAVE],BS_CONTROLE[Quantidade_11],"-")</f>
        <v>1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1860</v>
      </c>
      <c r="V252" s="137">
        <f ca="1">_xlfn.XLOOKUP(G252&amp;$V$2,BS_CONTROLE[CHAVE],BS_CONTROLE[Quantidade_11],"-")</f>
        <v>1</v>
      </c>
      <c r="W252" s="137">
        <f ca="1">_xlfn.XLOOKUP(G252&amp;$W$2,BS_CONTROLE[CHAVE],BS_CONTROLE[Quantidade_11],"-")</f>
        <v>266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 t="str">
        <f ca="1">_xlfn.XLOOKUP(G257&amp;$U$2,BS_CONTROLE[CHAVE],BS_CONTROLE[Quantidade_11],"-")</f>
        <v>-</v>
      </c>
      <c r="V257" s="137">
        <f ca="1">_xlfn.XLOOKUP(G257&amp;$V$2,BS_CONTROLE[CHAVE],BS_CONTROLE[Quantidade_11],"-")</f>
        <v>312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23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1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>
        <f ca="1">_xlfn.XLOOKUP(G261&amp;$U$2,BS_CONTROLE[CHAVE],BS_CONTROLE[Quantidade_11],"-")</f>
        <v>1</v>
      </c>
      <c r="V261" s="137">
        <f ca="1">_xlfn.XLOOKUP(G261&amp;$V$2,BS_CONTROLE[CHAVE],BS_CONTROLE[Quantidade_11],"-")</f>
        <v>0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>
        <f ca="1">_xlfn.XLOOKUP(G263&amp;$U$2,BS_CONTROLE[CHAVE],BS_CONTROLE[Quantidade_11],"-")</f>
        <v>0</v>
      </c>
      <c r="V263" s="137">
        <f ca="1">_xlfn.XLOOKUP(G263&amp;$V$2,BS_CONTROLE[CHAVE],BS_CONTROLE[Quantidade_11],"-")</f>
        <v>940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40</v>
      </c>
      <c r="V267" s="137">
        <f ca="1">_xlfn.XLOOKUP(G267&amp;$V$2,BS_CONTROLE[CHAVE],BS_CONTROLE[Quantidade_11],"-")</f>
        <v>82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0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 t="str">
        <f ca="1">_xlfn.XLOOKUP(G270&amp;$U$2,BS_CONTROLE[CHAVE],BS_CONTROLE[Quantidade_11],"-")</f>
        <v>-</v>
      </c>
      <c r="V270" s="137">
        <f ca="1">_xlfn.XLOOKUP(G270&amp;$V$2,BS_CONTROLE[CHAVE],BS_CONTROLE[Quantidade_11],"-")</f>
        <v>1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 t="str">
        <f ca="1">_xlfn.XLOOKUP(G271&amp;$U$2,BS_CONTROLE[CHAVE],BS_CONTROLE[Quantidade_11],"-")</f>
        <v>-</v>
      </c>
      <c r="V271" s="137">
        <f ca="1">_xlfn.XLOOKUP(G271&amp;$V$2,BS_CONTROLE[CHAVE],BS_CONTROLE[Quantidade_11],"-")</f>
        <v>0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0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0</v>
      </c>
      <c r="V273" s="137">
        <f ca="1">_xlfn.XLOOKUP(G273&amp;$V$2,BS_CONTROLE[CHAVE],BS_CONTROLE[Quantidade_11],"-")</f>
        <v>0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>
        <f ca="1">_xlfn.XLOOKUP(G275&amp;$V$2,BS_CONTROLE[CHAVE],BS_CONTROLE[Quantidade_11],"-")</f>
        <v>0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0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6.9444444444444447E-4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>
        <f ca="1">_xlfn.XLOOKUP(G282&amp;$U$2,BS_CONTROLE[CHAVE],BS_CONTROLE[Quantidade_11],"-")</f>
        <v>700</v>
      </c>
      <c r="V282" s="137">
        <f ca="1">_xlfn.XLOOKUP(G282&amp;$V$2,BS_CONTROLE[CHAVE],BS_CONTROLE[Quantidade_11],"-")</f>
        <v>1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6.9444444444444447E-4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1</v>
      </c>
      <c r="V283" s="137">
        <f ca="1">_xlfn.XLOOKUP(G283&amp;$V$2,BS_CONTROLE[CHAVE],BS_CONTROLE[Quantidade_11],"-")</f>
        <v>1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>
        <f ca="1">_xlfn.XLOOKUP(G284&amp;$V$2,BS_CONTROLE[CHAVE],BS_CONTROLE[Quantidade_11],"-")</f>
        <v>0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1860</v>
      </c>
      <c r="V286" s="137">
        <f ca="1">_xlfn.XLOOKUP(G286&amp;$V$2,BS_CONTROLE[CHAVE],BS_CONTROLE[Quantidade_11],"-")</f>
        <v>1</v>
      </c>
      <c r="W286" s="137">
        <f ca="1">_xlfn.XLOOKUP(G286&amp;$W$2,BS_CONTROLE[CHAVE],BS_CONTROLE[Quantidade_11],"-")</f>
        <v>266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>
        <f ca="1">_xlfn.XLOOKUP(G287&amp;$V$2,BS_CONTROLE[CHAVE],BS_CONTROLE[Quantidade_11],"-")</f>
        <v>1</v>
      </c>
      <c r="W287" s="137">
        <f ca="1">_xlfn.XLOOKUP(G287&amp;$W$2,BS_CONTROLE[CHAVE],BS_CONTROLE[Quantidade_11],"-")</f>
        <v>1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 t="str">
        <f ca="1">_xlfn.XLOOKUP(G288&amp;$U$2,BS_CONTROLE[CHAVE],BS_CONTROLE[Quantidade_11],"-")</f>
        <v>-</v>
      </c>
      <c r="V288" s="137">
        <f ca="1">_xlfn.XLOOKUP(G288&amp;$V$2,BS_CONTROLE[CHAVE],BS_CONTROLE[Quantidade_11],"-")</f>
        <v>0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>
        <f ca="1">_xlfn.XLOOKUP(G289&amp;$V$2,BS_CONTROLE[CHAVE],BS_CONTROLE[Quantidade_11],"-")</f>
        <v>0</v>
      </c>
      <c r="W289" s="137">
        <f ca="1">_xlfn.XLOOKUP(G289&amp;$W$2,BS_CONTROLE[CHAVE],BS_CONTROLE[Quantidade_11],"-")</f>
        <v>0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>
        <f ca="1">_xlfn.XLOOKUP(G292&amp;$U$2,BS_CONTROLE[CHAVE],BS_CONTROLE[Quantidade_11],"-")</f>
        <v>0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>
        <f ca="1">_xlfn.XLOOKUP(G293&amp;$U$2,BS_CONTROLE[CHAVE],BS_CONTROLE[Quantidade_11],"-")</f>
        <v>312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23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0</v>
      </c>
      <c r="V296" s="137">
        <f ca="1">_xlfn.XLOOKUP(G296&amp;$V$2,BS_CONTROLE[CHAVE],BS_CONTROLE[Quantidade_11],"-")</f>
        <v>1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940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>
        <f ca="1">_xlfn.XLOOKUP(G299&amp;$V$2,BS_CONTROLE[CHAVE],BS_CONTROLE[Quantidade_11],"-")</f>
        <v>0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40</v>
      </c>
      <c r="V300" s="137">
        <f ca="1">_xlfn.XLOOKUP(G300&amp;$V$2,BS_CONTROLE[CHAVE],BS_CONTROLE[Quantidade_11],"-")</f>
        <v>82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>
        <f ca="1">_xlfn.XLOOKUP(G301&amp;$U$2,BS_CONTROLE[CHAVE],BS_CONTROLE[Quantidade_11],"-")</f>
        <v>0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0</v>
      </c>
      <c r="V302" s="137">
        <f ca="1">_xlfn.XLOOKUP(G302&amp;$V$2,BS_CONTROLE[CHAVE],BS_CONTROLE[Quantidade_11],"-")</f>
        <v>0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0</v>
      </c>
      <c r="V303" s="137">
        <f ca="1">_xlfn.XLOOKUP(G303&amp;$V$2,BS_CONTROLE[CHAVE],BS_CONTROLE[Quantidade_11],"-")</f>
        <v>0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0</v>
      </c>
      <c r="V304" s="137">
        <f ca="1">_xlfn.XLOOKUP(G304&amp;$V$2,BS_CONTROLE[CHAVE],BS_CONTROLE[Quantidade_11],"-")</f>
        <v>0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0</v>
      </c>
      <c r="V305" s="137">
        <f ca="1">_xlfn.XLOOKUP(G305&amp;$V$2,BS_CONTROLE[CHAVE],BS_CONTROLE[Quantidade_11],"-")</f>
        <v>0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0</v>
      </c>
      <c r="V306" s="137">
        <f ca="1">_xlfn.XLOOKUP(G306&amp;$V$2,BS_CONTROLE[CHAVE],BS_CONTROLE[Quantidade_11],"-")</f>
        <v>0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Extra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ZKE-ZEV</v>
      </c>
      <c r="F307" s="145">
        <f>IF(SP_SUL!B310="","*",SP_SUL!B310)</f>
        <v>46091</v>
      </c>
      <c r="G307" s="145" t="str">
        <f>IF(SP_SUL!D310="","*",SP_SUL!D310)</f>
        <v>MODERNIZAÇÃO TURMA 2</v>
      </c>
      <c r="H307" s="145" t="str">
        <f>IF(SP_SUL!F310="","*",SP_SUL!F310)</f>
        <v>MODERNIZAÇÃO - SOCADORA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ZEJ-ZEV</v>
      </c>
      <c r="L307" s="139" t="str">
        <f>IF(SP_SUL!N310="","*",SP_SUL!N310)</f>
        <v>ZRB2</v>
      </c>
      <c r="M307" s="140">
        <f>IF(SP_SUL!J310="","*",SP_SUL!J310)</f>
        <v>55</v>
      </c>
      <c r="N307" s="144">
        <f>IF(SP_SUL!K310="","*",SP_SUL!K310)</f>
        <v>151.30000000000001</v>
      </c>
      <c r="O307" s="144" t="str">
        <f>IF(SP_SUL!L310="","*",SP_SUL!L310)</f>
        <v>-</v>
      </c>
      <c r="P307" s="143">
        <f>IF(SP_SUL!O310="","*",SP_SUL!O310)</f>
        <v>0.625</v>
      </c>
      <c r="Q307" s="143">
        <f>IF(SP_SUL!P310="","*",SP_SUL!P310)</f>
        <v>2.0833333333333332E-2</v>
      </c>
      <c r="R307" s="145" t="str">
        <f>IF(SP_SUL!Q310="","*",CONCATENATE(SP_SUL!Q310," ",SP_SUL!R310))</f>
        <v>1 M</v>
      </c>
      <c r="S307" s="145" t="str">
        <f>IF(SP_SUL!V310="","*",SP_SUL!V310)</f>
        <v>Alisson</v>
      </c>
      <c r="T307" s="145" t="str">
        <f>IF(SP_SUL!W310="","*",SP_SUL!W310)</f>
        <v>Socaria manual</v>
      </c>
      <c r="U307" s="137">
        <f ca="1">_xlfn.XLOOKUP(G307&amp;$U$2,BS_CONTROLE[CHAVE],BS_CONTROLE[Quantidade_11],"-")</f>
        <v>1</v>
      </c>
      <c r="V307" s="137">
        <f ca="1">_xlfn.XLOOKUP(G307&amp;$V$2,BS_CONTROLE[CHAVE],BS_CONTROLE[Quantidade_11],"-")</f>
        <v>0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>
        <f ca="1">_xlfn.XLOOKUP(G308&amp;$U$2,BS_CONTROLE[CHAVE],BS_CONTROLE[Quantidade_11],"-")</f>
        <v>0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>
        <f ca="1">_xlfn.XLOOKUP(G309&amp;$U$2,BS_CONTROLE[CHAVE],BS_CONTROLE[Quantidade_11],"-")</f>
        <v>0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>
        <f ca="1">_xlfn.XLOOKUP(G310&amp;$U$2,BS_CONTROLE[CHAVE],BS_CONTROLE[Quantidade_11],"-")</f>
        <v>0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>
        <f ca="1">_xlfn.XLOOKUP(G311&amp;$U$2,BS_CONTROLE[CHAVE],BS_CONTROLE[Quantidade_11],"-")</f>
        <v>0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>
        <f ca="1">_xlfn.XLOOKUP(G312&amp;$U$2,BS_CONTROLE[CHAVE],BS_CONTROLE[Quantidade_11],"-")</f>
        <v>0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>
        <f ca="1">_xlfn.XLOOKUP(G315&amp;$U$2,BS_CONTROLE[CHAVE],BS_CONTROLE[Quantidade_11],"-")</f>
        <v>1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>
        <f ca="1">_xlfn.XLOOKUP(G316&amp;$U$2,BS_CONTROLE[CHAVE],BS_CONTROLE[Quantidade_11],"-")</f>
        <v>700</v>
      </c>
      <c r="V316" s="137">
        <f ca="1">_xlfn.XLOOKUP(G316&amp;$V$2,BS_CONTROLE[CHAVE],BS_CONTROLE[Quantidade_11],"-")</f>
        <v>1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1860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1860</v>
      </c>
      <c r="V317" s="137">
        <f ca="1">_xlfn.XLOOKUP(G317&amp;$V$2,BS_CONTROLE[CHAVE],BS_CONTROLE[Quantidade_11],"-")</f>
        <v>1</v>
      </c>
      <c r="W317" s="137">
        <f ca="1">_xlfn.XLOOKUP(G317&amp;$W$2,BS_CONTROLE[CHAVE],BS_CONTROLE[Quantidade_11],"-")</f>
        <v>266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>
        <f ca="1">_xlfn.XLOOKUP(G319&amp;$U$2,BS_CONTROLE[CHAVE],BS_CONTROLE[Quantidade_11],"-")</f>
        <v>0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>
        <f ca="1">_xlfn.XLOOKUP(G320&amp;$U$2,BS_CONTROLE[CHAVE],BS_CONTROLE[Quantidade_11],"-")</f>
        <v>1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>
        <f ca="1">_xlfn.XLOOKUP(G321&amp;$U$2,BS_CONTROLE[CHAVE],BS_CONTROLE[Quantidade_11],"-")</f>
        <v>1</v>
      </c>
      <c r="V321" s="137">
        <f ca="1">_xlfn.XLOOKUP(G321&amp;$V$2,BS_CONTROLE[CHAVE],BS_CONTROLE[Quantidade_11],"-")</f>
        <v>1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>
        <f ca="1">_xlfn.XLOOKUP(G322&amp;$U$2,BS_CONTROLE[CHAVE],BS_CONTROLE[Quantidade_11],"-")</f>
        <v>1</v>
      </c>
      <c r="V322" s="137">
        <f ca="1">_xlfn.XLOOKUP(G322&amp;$V$2,BS_CONTROLE[CHAVE],BS_CONTROLE[Quantidade_11],"-")</f>
        <v>1</v>
      </c>
      <c r="W322" s="137">
        <f ca="1">_xlfn.XLOOKUP(G322&amp;$W$2,BS_CONTROLE[CHAVE],BS_CONTROLE[Quantidade_11],"-")</f>
        <v>1</v>
      </c>
    </row>
    <row r="323" spans="1:23" hidden="1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>
        <f ca="1">_xlfn.XLOOKUP(G323&amp;$U$2,BS_CONTROLE[CHAVE],BS_CONTROLE[Quantidade_11],"-")</f>
        <v>0</v>
      </c>
      <c r="V323" s="137">
        <f ca="1">_xlfn.XLOOKUP(G323&amp;$V$2,BS_CONTROLE[CHAVE],BS_CONTROLE[Quantidade_11],"-")</f>
        <v>0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>
        <f ca="1">_xlfn.XLOOKUP(G325&amp;$U$2,BS_CONTROLE[CHAVE],BS_CONTROLE[Quantidade_11],"-")</f>
        <v>1</v>
      </c>
      <c r="V325" s="137">
        <f ca="1">_xlfn.XLOOKUP(G325&amp;$V$2,BS_CONTROLE[CHAVE],BS_CONTROLE[Quantidade_11],"-")</f>
        <v>0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OPORTUNIDADE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>
        <f ca="1">_xlfn.XLOOKUP(G327&amp;$V$2,BS_CONTROLE[CHAVE],BS_CONTROLE[Quantidade_11],"-")</f>
        <v>0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OPORTUNIDADE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 t="str">
        <f ca="1">_xlfn.XLOOKUP(G328&amp;$U$2,BS_CONTROLE[CHAVE],BS_CONTROLE[Quantidade_11],"-")</f>
        <v>-</v>
      </c>
      <c r="V328" s="137">
        <f ca="1">_xlfn.XLOOKUP(G328&amp;$V$2,BS_CONTROLE[CHAVE],BS_CONTROLE[Quantidade_11],"-")</f>
        <v>312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OPORTUNIDADE</v>
      </c>
      <c r="B329" s="146" t="str">
        <f>IF(SP_SUL!X332="","*",SP_SUL!X332)</f>
        <v>Oportunidade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ZBV-ZRX</v>
      </c>
      <c r="F329" s="145">
        <f>IF(SP_SUL!B332="","*",SP_SUL!B332)</f>
        <v>46092</v>
      </c>
      <c r="G329" s="145" t="str">
        <f>IF(SP_SUL!D332="","*",SP_SUL!D332)</f>
        <v>V92</v>
      </c>
      <c r="H329" s="145" t="str">
        <f>IF(SP_SUL!F332="","*",SP_SUL!F332)</f>
        <v>MECANIZAÇÃO - SOCADORA</v>
      </c>
      <c r="I329" s="145" t="str">
        <f>IF(SP_SUL!H332="","*",SP_SUL!H332)</f>
        <v>ZAC-2</v>
      </c>
      <c r="J329" s="145" t="str">
        <f>IF(SP_SUL!I332="","*",SP_SUL!I332)</f>
        <v>ZAC-2</v>
      </c>
      <c r="K329" s="139" t="str">
        <f>IF(SP_SUL!M332="","*",SP_SUL!M332)</f>
        <v>ZAC-ZSW</v>
      </c>
      <c r="L329" s="139" t="str">
        <f>IF(SP_SUL!N332="","*",SP_SUL!N332)</f>
        <v>ZACZSW</v>
      </c>
      <c r="M329" s="140">
        <f>IF(SP_SUL!J332="","*",SP_SUL!J332)</f>
        <v>70</v>
      </c>
      <c r="N329" s="144">
        <f>IF(SP_SUL!K332="","*",SP_SUL!K332)</f>
        <v>86.5</v>
      </c>
      <c r="O329" s="144">
        <f>IF(SP_SUL!L332="","*",SP_SUL!L332)</f>
        <v>86.9</v>
      </c>
      <c r="P329" s="143">
        <f>IF(SP_SUL!O332="","*",SP_SUL!O332)</f>
        <v>0.375</v>
      </c>
      <c r="Q329" s="143">
        <f>IF(SP_SUL!P332="","*",SP_SUL!P332)</f>
        <v>8.3333333333333329E-2</v>
      </c>
      <c r="R329" s="145" t="str">
        <f>IF(SP_SUL!Q332="","*",CONCATENATE(SP_SUL!Q332," ",SP_SUL!R332))</f>
        <v>200 M</v>
      </c>
      <c r="S329" s="145" t="str">
        <f>IF(SP_SUL!V332="","*",SP_SUL!V332)</f>
        <v>Israel</v>
      </c>
      <c r="T329" s="145" t="str">
        <f>IF(SP_SUL!W332="","*",SP_SUL!W332)</f>
        <v>Socaria mecanizada</v>
      </c>
      <c r="U329" s="137">
        <f ca="1">_xlfn.XLOOKUP(G329&amp;$U$2,BS_CONTROLE[CHAVE],BS_CONTROLE[Quantidade_11],"-")</f>
        <v>0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OPORTUNIDADE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OPORTUNIDADE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>
        <f ca="1">_xlfn.XLOOKUP(G331&amp;$V$2,BS_CONTROLE[CHAVE],BS_CONTROLE[Quantidade_11],"-")</f>
        <v>0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OPORTUNIDADE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0</v>
      </c>
      <c r="V332" s="137">
        <f ca="1">_xlfn.XLOOKUP(G332&amp;$V$2,BS_CONTROLE[CHAVE],BS_CONTROLE[Quantidade_11],"-")</f>
        <v>23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OPORTUNIDADE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0</v>
      </c>
      <c r="V333" s="137">
        <f ca="1">_xlfn.XLOOKUP(G333&amp;$V$2,BS_CONTROLE[CHAVE],BS_CONTROLE[Quantidade_11],"-")</f>
        <v>1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OPORTUNIDADE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0</v>
      </c>
    </row>
    <row r="335" spans="1:23" hidden="1">
      <c r="A335" s="146" t="str">
        <f>IF(SP_SUL!Y338="","*",SP_SUL!Y338)</f>
        <v>OPORTUNIDADE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0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OPORTUNIDADE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OPORTUNIDADE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OPORTUNIDADE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>
        <f ca="1">_xlfn.XLOOKUP(G338&amp;$U$2,BS_CONTROLE[CHAVE],BS_CONTROLE[Quantidade_11],"-")</f>
        <v>0</v>
      </c>
      <c r="V338" s="137">
        <f ca="1">_xlfn.XLOOKUP(G338&amp;$V$2,BS_CONTROLE[CHAVE],BS_CONTROLE[Quantidade_11],"-")</f>
        <v>0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OPORTUNIDADE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>
        <f ca="1">_xlfn.XLOOKUP(G339&amp;$U$2,BS_CONTROLE[CHAVE],BS_CONTROLE[Quantidade_11],"-")</f>
        <v>0</v>
      </c>
      <c r="V339" s="137">
        <f ca="1">_xlfn.XLOOKUP(G339&amp;$V$2,BS_CONTROLE[CHAVE],BS_CONTROLE[Quantidade_11],"-")</f>
        <v>0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OPORTUNIDADE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>
        <f ca="1">_xlfn.XLOOKUP(G340&amp;$U$2,BS_CONTROLE[CHAVE],BS_CONTROLE[Quantidade_11],"-")</f>
        <v>0</v>
      </c>
      <c r="V340" s="137">
        <f ca="1">_xlfn.XLOOKUP(G340&amp;$V$2,BS_CONTROLE[CHAVE],BS_CONTROLE[Quantidade_11],"-")</f>
        <v>0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SIM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 t="str">
        <f ca="1">_xlfn.XLOOKUP(G342&amp;$U$2,BS_CONTROLE[CHAVE],BS_CONTROLE[Quantidade_11],"-")</f>
        <v>-</v>
      </c>
      <c r="V342" s="137">
        <f ca="1">_xlfn.XLOOKUP(G342&amp;$V$2,BS_CONTROLE[CHAVE],BS_CONTROLE[Quantidade_11],"-")</f>
        <v>1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SIM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46092</v>
      </c>
      <c r="G343" s="145" t="str">
        <f>IF(SP_SUL!D346="","*",SP_SUL!D346)</f>
        <v>SUPER ZEM</v>
      </c>
      <c r="H343" s="145" t="str">
        <f>IF(SP_SUL!F346="","*",SP_SUL!F346)</f>
        <v>BLOCO</v>
      </c>
      <c r="I343" s="145" t="str">
        <f>IF(SP_SUL!H346="","*",SP_SUL!H346)</f>
        <v>-</v>
      </c>
      <c r="J343" s="145" t="str">
        <f>IF(SP_SUL!I346="","*",SP_SUL!I346)</f>
        <v>-</v>
      </c>
      <c r="K343" s="139" t="str">
        <f>IF(SP_SUL!M346="","*",SP_SUL!M346)</f>
        <v>ZYQ-ZEM</v>
      </c>
      <c r="L343" s="139" t="str">
        <f>IF(SP_SUL!N346="","*",SP_SUL!N346)</f>
        <v>130ZYQ2</v>
      </c>
      <c r="M343" s="140">
        <f>IF(SP_SUL!J346="","*",SP_SUL!J346)</f>
        <v>55</v>
      </c>
      <c r="N343" s="144">
        <f>IF(SP_SUL!K346="","*",SP_SUL!K346)</f>
        <v>127.676</v>
      </c>
      <c r="O343" s="144">
        <f>IF(SP_SUL!L346="","*",SP_SUL!L346)</f>
        <v>137.33199999999999</v>
      </c>
      <c r="P343" s="143">
        <f>IF(SP_SUL!O346="","*",SP_SUL!O346)</f>
        <v>0.41666666666666669</v>
      </c>
      <c r="Q343" s="143">
        <f>IF(SP_SUL!P346="","*",SP_SUL!P346)</f>
        <v>0.33333333333333331</v>
      </c>
      <c r="R343" s="145" t="str">
        <f>IF(SP_SUL!Q346="","*",CONCATENATE(SP_SUL!Q346," ",SP_SUL!R346))</f>
        <v>1 BINÁRIO</v>
      </c>
      <c r="S343" s="145" t="str">
        <f>IF(SP_SUL!V346="","*",SP_SUL!V346)</f>
        <v>Felipe</v>
      </c>
      <c r="T343" s="145" t="str">
        <f>IF(SP_SUL!W346="","*",SP_SUL!W346)</f>
        <v>Bloco - TP's Dormentes + Solda + V89</v>
      </c>
      <c r="U343" s="137">
        <f ca="1">_xlfn.XLOOKUP(G343&amp;$U$2,BS_CONTROLE[CHAVE],BS_CONTROLE[Quantidade_11],"-")</f>
        <v>0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OPORTUNIDADE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EDSON (TP-719)</v>
      </c>
      <c r="H344" s="145" t="str">
        <f>IF(SP_SUL!F347="","*",SP_SUL!F347)</f>
        <v>PDM - DESCARGA - DORMENTE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ZYQ-ZEM</v>
      </c>
      <c r="L344" s="139" t="str">
        <f>IF(SP_SUL!N347="","*",SP_SUL!N347)</f>
        <v>130ZYQ2</v>
      </c>
      <c r="M344" s="140">
        <f>IF(SP_SUL!J347="","*",SP_SUL!J347)</f>
        <v>55</v>
      </c>
      <c r="N344" s="144">
        <f>IF(SP_SUL!K347="","*",SP_SUL!K347)</f>
        <v>129</v>
      </c>
      <c r="O344" s="144" t="str">
        <f>IF(SP_SUL!L347="","*",SP_SUL!L347)</f>
        <v>-</v>
      </c>
      <c r="P344" s="143">
        <f>IF(SP_SUL!O347="","*",SP_SUL!O347)</f>
        <v>0.41666666666666669</v>
      </c>
      <c r="Q344" s="143">
        <f>IF(SP_SUL!P347="","*",SP_SUL!P347)</f>
        <v>6.9444444444444447E-4</v>
      </c>
      <c r="R344" s="145" t="str">
        <f>IF(SP_SUL!Q347="","*",CONCATENATE(SP_SUL!Q347," ",SP_SUL!R347))</f>
        <v>70 Nº DE DORMENTES</v>
      </c>
      <c r="S344" s="145" t="str">
        <f>IF(SP_SUL!V347="","*",SP_SUL!V347)</f>
        <v>Felipe</v>
      </c>
      <c r="T344" s="145" t="str">
        <f>IF(SP_SUL!W347="","*",SP_SUL!W347)</f>
        <v>PDM - Substituição de dormentes</v>
      </c>
      <c r="U344" s="137">
        <f ca="1">_xlfn.XLOOKUP(G344&amp;$U$2,BS_CONTROLE[CHAVE],BS_CONTROLE[Quantidade_11],"-")</f>
        <v>0</v>
      </c>
      <c r="V344" s="137">
        <f ca="1">_xlfn.XLOOKUP(G344&amp;$V$2,BS_CONTROLE[CHAVE],BS_CONTROLE[Quantidade_11],"-")</f>
        <v>0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OPORTUNIDADE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EDSON (TP-780)</v>
      </c>
      <c r="H345" s="145" t="str">
        <f>IF(SP_SUL!F348="","*",SP_SUL!F348)</f>
        <v>PDM - DESCARGA - DORMENTE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ZYQ-ZEM</v>
      </c>
      <c r="L345" s="139" t="str">
        <f>IF(SP_SUL!N348="","*",SP_SUL!N348)</f>
        <v>130ZYQ2</v>
      </c>
      <c r="M345" s="140">
        <f>IF(SP_SUL!J348="","*",SP_SUL!J348)</f>
        <v>55</v>
      </c>
      <c r="N345" s="144">
        <f>IF(SP_SUL!K348="","*",SP_SUL!K348)</f>
        <v>129</v>
      </c>
      <c r="O345" s="144" t="str">
        <f>IF(SP_SUL!L348="","*",SP_SUL!L348)</f>
        <v>-</v>
      </c>
      <c r="P345" s="143">
        <f>IF(SP_SUL!O348="","*",SP_SUL!O348)</f>
        <v>0.41666666666666669</v>
      </c>
      <c r="Q345" s="143">
        <f>IF(SP_SUL!P348="","*",SP_SUL!P348)</f>
        <v>6.9444444444444447E-4</v>
      </c>
      <c r="R345" s="145" t="str">
        <f>IF(SP_SUL!Q348="","*",CONCATENATE(SP_SUL!Q348," ",SP_SUL!R348))</f>
        <v>70 Nº DE DORMENTES</v>
      </c>
      <c r="S345" s="145" t="str">
        <f>IF(SP_SUL!V348="","*",SP_SUL!V348)</f>
        <v>Felipe</v>
      </c>
      <c r="T345" s="145" t="str">
        <f>IF(SP_SUL!W348="","*",SP_SUL!W348)</f>
        <v>PDM - Substituição de dormentes</v>
      </c>
      <c r="U345" s="137" t="str">
        <f ca="1">_xlfn.XLOOKUP(G345&amp;$U$2,BS_CONTROLE[CHAVE],BS_CONTROLE[Quantidade_11],"-")</f>
        <v>-</v>
      </c>
      <c r="V345" s="137">
        <f ca="1">_xlfn.XLOOKUP(G345&amp;$V$2,BS_CONTROLE[CHAVE],BS_CONTROLE[Quantidade_11],"-")</f>
        <v>0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OPORTUNIDADE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CAIQUE (TP-869)</v>
      </c>
      <c r="H346" s="145" t="str">
        <f>IF(SP_SUL!F349="","*",SP_SUL!F349)</f>
        <v>MODERNIZAÇÃO - SOLDA</v>
      </c>
      <c r="I346" s="145" t="str">
        <f>IF(SP_SUL!H349="","*",SP_SUL!H349)</f>
        <v>-</v>
      </c>
      <c r="J346" s="145" t="str">
        <f>IF(SP_SUL!I349="","*",SP_SUL!I349)</f>
        <v>-</v>
      </c>
      <c r="K346" s="139" t="str">
        <f>IF(SP_SUL!M349="","*",SP_SUL!M349)</f>
        <v>ZEJ-ZEV</v>
      </c>
      <c r="L346" s="139">
        <f>IF(SP_SUL!N349="","*",SP_SUL!N349)</f>
        <v>1561551</v>
      </c>
      <c r="M346" s="140">
        <f>IF(SP_SUL!J349="","*",SP_SUL!J349)</f>
        <v>48</v>
      </c>
      <c r="N346" s="144">
        <f>IF(SP_SUL!K349="","*",SP_SUL!K349)</f>
        <v>155.61000000000001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 t="str">
        <f ca="1">_xlfn.XLOOKUP(G346&amp;$U$2,BS_CONTROLE[CHAVE],BS_CONTROLE[Quantidade_11],"-")</f>
        <v>-</v>
      </c>
      <c r="V346" s="137">
        <f ca="1">_xlfn.XLOOKUP(G346&amp;$V$2,BS_CONTROLE[CHAVE],BS_CONTROLE[Quantidade_11],"-")</f>
        <v>0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ZKE-ZEV</v>
      </c>
      <c r="F347" s="145">
        <f>IF(SP_SUL!B350="","*",SP_SUL!B350)</f>
        <v>46092</v>
      </c>
      <c r="G347" s="145" t="str">
        <f>IF(SP_SUL!D350="","*",SP_SUL!D350)</f>
        <v>WALTER (TP-810)</v>
      </c>
      <c r="H347" s="145" t="str">
        <f>IF(SP_SUL!F350="","*",SP_SUL!F350)</f>
        <v>MODERNIZAÇÃO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ZEJ-ZEV</v>
      </c>
      <c r="L347" s="139">
        <f>IF(SP_SUL!N350="","*",SP_SUL!N350)</f>
        <v>1561551</v>
      </c>
      <c r="M347" s="140">
        <f>IF(SP_SUL!J350="","*",SP_SUL!J350)</f>
        <v>48</v>
      </c>
      <c r="N347" s="144">
        <f>IF(SP_SUL!K350="","*",SP_SUL!K350)</f>
        <v>155.691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>Alisson</v>
      </c>
      <c r="T347" s="145" t="str">
        <f>IF(SP_SUL!W350="","*",SP_SUL!W350)</f>
        <v xml:space="preserve">Execução de solda - Condicionado a temperatura </v>
      </c>
      <c r="U347" s="137" t="str">
        <f ca="1">_xlfn.XLOOKUP(G347&amp;$U$2,BS_CONTROLE[CHAVE],BS_CONTROLE[Quantidade_11],"-")</f>
        <v>-</v>
      </c>
      <c r="V347" s="137">
        <f ca="1">_xlfn.XLOOKUP(G347&amp;$V$2,BS_CONTROLE[CHAVE],BS_CONTROLE[Quantidade_11],"-")</f>
        <v>0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ZKE-ZEV</v>
      </c>
      <c r="F348" s="145">
        <f>IF(SP_SUL!B351="","*",SP_SUL!B351)</f>
        <v>46092</v>
      </c>
      <c r="G348" s="145" t="str">
        <f>IF(SP_SUL!D351="","*",SP_SUL!D351)</f>
        <v>MATEUS (TP-809)</v>
      </c>
      <c r="H348" s="145" t="str">
        <f>IF(SP_SUL!F351="","*",SP_SUL!F351)</f>
        <v>MODERNIZAÇÃO - SOLDA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ZEJ-ZEV</v>
      </c>
      <c r="L348" s="139">
        <f>IF(SP_SUL!N351="","*",SP_SUL!N351)</f>
        <v>1571561</v>
      </c>
      <c r="M348" s="140">
        <f>IF(SP_SUL!J351="","*",SP_SUL!J351)</f>
        <v>48</v>
      </c>
      <c r="N348" s="144">
        <f>IF(SP_SUL!K351="","*",SP_SUL!K351)</f>
        <v>156.33199999999999</v>
      </c>
      <c r="O348" s="144" t="str">
        <f>IF(SP_SUL!L351="","*",SP_SUL!L351)</f>
        <v>-</v>
      </c>
      <c r="P348" s="143">
        <f>IF(SP_SUL!O351="","*",SP_SUL!O351)</f>
        <v>0.35416666666666669</v>
      </c>
      <c r="Q348" s="143">
        <f>IF(SP_SUL!P351="","*",SP_SUL!P351)</f>
        <v>6.25E-2</v>
      </c>
      <c r="R348" s="145" t="str">
        <f>IF(SP_SUL!Q351="","*",CONCATENATE(SP_SUL!Q351," ",SP_SUL!R351))</f>
        <v>1 Nº DE SOLDA</v>
      </c>
      <c r="S348" s="145" t="str">
        <f>IF(SP_SUL!V351="","*",SP_SUL!V351)</f>
        <v>Alisson</v>
      </c>
      <c r="T348" s="145" t="str">
        <f>IF(SP_SUL!W351="","*",SP_SUL!W351)</f>
        <v xml:space="preserve">Execução de solda - Condicionado a temperatura </v>
      </c>
      <c r="U348" s="137" t="str">
        <f ca="1">_xlfn.XLOOKUP(G348&amp;$U$2,BS_CONTROLE[CHAVE],BS_CONTROLE[Quantidade_11],"-")</f>
        <v>-</v>
      </c>
      <c r="V348" s="137">
        <f ca="1">_xlfn.XLOOKUP(G348&amp;$V$2,BS_CONTROLE[CHAVE],BS_CONTROLE[Quantidade_11],"-")</f>
        <v>0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A84</v>
      </c>
      <c r="H349" s="145" t="str">
        <f>IF(SP_SUL!F352="","*",SP_SUL!F352)</f>
        <v>DETECÇÃO - RONDA 7 DIAS</v>
      </c>
      <c r="I349" s="145" t="str">
        <f>IF(SP_SUL!H352="","*",SP_SUL!H352)</f>
        <v>ZEV-2</v>
      </c>
      <c r="J349" s="145" t="str">
        <f>IF(SP_SUL!I352="","*",SP_SUL!I352)</f>
        <v>ZPG2</v>
      </c>
      <c r="K349" s="139" t="str">
        <f>IF(SP_SUL!M352="","*",SP_SUL!M352)</f>
        <v>ZEV-ZPG</v>
      </c>
      <c r="L349" s="139" t="str">
        <f>IF(SP_SUL!N352="","*",SP_SUL!N352)</f>
        <v>ZEVZPG</v>
      </c>
      <c r="M349" s="140">
        <f>IF(SP_SUL!J352="","*",SP_SUL!J352)</f>
        <v>92</v>
      </c>
      <c r="N349" s="144">
        <f>IF(SP_SUL!K352="","*",SP_SUL!K352)</f>
        <v>65.3</v>
      </c>
      <c r="O349" s="144" t="str">
        <f>IF(SP_SUL!L352="","*",SP_SUL!L352)</f>
        <v>-</v>
      </c>
      <c r="P349" s="143">
        <f>IF(SP_SUL!O352="","*",SP_SUL!O352)</f>
        <v>0.3125</v>
      </c>
      <c r="Q349" s="143">
        <f>IF(SP_SUL!P352="","*",SP_SUL!P352)</f>
        <v>4.1666666666666664E-2</v>
      </c>
      <c r="R349" s="145" t="str">
        <f>IF(SP_SUL!Q352="","*",CONCATENATE(SP_SUL!Q352," ",SP_SUL!R352))</f>
        <v>60 KM</v>
      </c>
      <c r="S349" s="145" t="str">
        <f>IF(SP_SUL!V352="","*",SP_SUL!V352)</f>
        <v>Jhon</v>
      </c>
      <c r="T349" s="145" t="str">
        <f>IF(SP_SUL!W352="","*",SP_SUL!W352)</f>
        <v>R7D</v>
      </c>
      <c r="U349" s="137">
        <f ca="1">_xlfn.XLOOKUP(G349&amp;$U$2,BS_CONTROLE[CHAVE],BS_CONTROLE[Quantidade_11],"-")</f>
        <v>40</v>
      </c>
      <c r="V349" s="137">
        <f ca="1">_xlfn.XLOOKUP(G349&amp;$V$2,BS_CONTROLE[CHAVE],BS_CONTROLE[Quantidade_11],"-")</f>
        <v>82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JACIANO (TF-674)</v>
      </c>
      <c r="H350" s="145" t="str">
        <f>IF(SP_SUL!F353="","*",SP_SUL!F353)</f>
        <v>PDM - SUBSTITUIÇÃO - DORMENTE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ZEZ-069</v>
      </c>
      <c r="L350" s="139" t="str">
        <f>IF(SP_SUL!N353="","*",SP_SUL!N353)</f>
        <v>K73K722</v>
      </c>
      <c r="M350" s="140">
        <f>IF(SP_SUL!J353="","*",SP_SUL!J353)</f>
        <v>92</v>
      </c>
      <c r="N350" s="144">
        <f>IF(SP_SUL!K353="","*",SP_SUL!K353)</f>
        <v>72</v>
      </c>
      <c r="O350" s="144" t="str">
        <f>IF(SP_SUL!L353="","*",SP_SUL!L353)</f>
        <v>-</v>
      </c>
      <c r="P350" s="143">
        <f>IF(SP_SUL!O353="","*",SP_SUL!O353)</f>
        <v>0.41666666666666669</v>
      </c>
      <c r="Q350" s="143">
        <f>IF(SP_SUL!P353="","*",SP_SUL!P353)</f>
        <v>8.3333333333333329E-2</v>
      </c>
      <c r="R350" s="145" t="str">
        <f>IF(SP_SUL!Q353="","*",CONCATENATE(SP_SUL!Q353," ",SP_SUL!R353))</f>
        <v>30 Nº DE DORMENTES</v>
      </c>
      <c r="S350" s="145" t="str">
        <f>IF(SP_SUL!V353="","*",SP_SUL!V353)</f>
        <v>Moises</v>
      </c>
      <c r="T350" s="145" t="str">
        <f>IF(SP_SUL!W353="","*",SP_SUL!W353)</f>
        <v>PDM - Substituição de dormentes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MODERNIZAÇÃO TURMA 2</v>
      </c>
      <c r="H351" s="145" t="str">
        <f>IF(SP_SUL!F354="","*",SP_SUL!F354)</f>
        <v>MODERNIZAÇÃO - SOLDA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ZXW-ZEZ</v>
      </c>
      <c r="L351" s="139" t="str">
        <f>IF(SP_SUL!N354="","*",SP_SUL!N354)</f>
        <v>ZXWK792</v>
      </c>
      <c r="M351" s="140">
        <f>IF(SP_SUL!J354="","*",SP_SUL!J354)</f>
        <v>92</v>
      </c>
      <c r="N351" s="144">
        <f>IF(SP_SUL!K354="","*",SP_SUL!K354)</f>
        <v>80.040000000000006</v>
      </c>
      <c r="O351" s="144" t="str">
        <f>IF(SP_SUL!L354="","*",SP_SUL!L354)</f>
        <v>-</v>
      </c>
      <c r="P351" s="143">
        <f>IF(SP_SUL!O354="","*",SP_SUL!O354)</f>
        <v>0.34375</v>
      </c>
      <c r="Q351" s="143">
        <f>IF(SP_SUL!P354="","*",SP_SUL!P354)</f>
        <v>6.25E-2</v>
      </c>
      <c r="R351" s="145" t="str">
        <f>IF(SP_SUL!Q354="","*",CONCATENATE(SP_SUL!Q354," ",SP_SUL!R354))</f>
        <v>1 Nº DE SOLDA</v>
      </c>
      <c r="S351" s="145" t="str">
        <f>IF(SP_SUL!V354="","*",SP_SUL!V354)</f>
        <v>Augusto</v>
      </c>
      <c r="T351" s="145" t="str">
        <f>IF(SP_SUL!W354="","*",SP_SUL!W354)</f>
        <v xml:space="preserve">Execução de solda - Condicionado a temperatura </v>
      </c>
      <c r="U351" s="137">
        <f ca="1">_xlfn.XLOOKUP(G351&amp;$U$2,BS_CONTROLE[CHAVE],BS_CONTROLE[Quantidade_11],"-")</f>
        <v>1</v>
      </c>
      <c r="V351" s="137">
        <f ca="1">_xlfn.XLOOKUP(G351&amp;$V$2,BS_CONTROLE[CHAVE],BS_CONTROLE[Quantidade_11],"-")</f>
        <v>0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CARLOS (TP-722)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ZXW</v>
      </c>
      <c r="L352" s="139" t="str">
        <f>IF(SP_SUL!N355="","*",SP_SUL!N355)</f>
        <v>ZXW2</v>
      </c>
      <c r="M352" s="140">
        <f>IF(SP_SUL!J355="","*",SP_SUL!J355)</f>
        <v>92</v>
      </c>
      <c r="N352" s="144">
        <f>IF(SP_SUL!K355="","*",SP_SUL!K355)</f>
        <v>82</v>
      </c>
      <c r="O352" s="144" t="str">
        <f>IF(SP_SUL!L355="","*",SP_SUL!L355)</f>
        <v>-</v>
      </c>
      <c r="P352" s="143">
        <f>IF(SP_SUL!O355="","*",SP_SUL!O355)</f>
        <v>0.41666666666666669</v>
      </c>
      <c r="Q352" s="143">
        <f>IF(SP_SUL!P355="","*",SP_SUL!P355)</f>
        <v>8.3333333333333329E-2</v>
      </c>
      <c r="R352" s="145" t="str">
        <f>IF(SP_SUL!Q355="","*",CONCATENATE(SP_SUL!Q355," ",SP_SUL!R355))</f>
        <v>30 Nº DE DORMENTES</v>
      </c>
      <c r="S352" s="145" t="str">
        <f>IF(SP_SUL!V355="","*",SP_SUL!V355)</f>
        <v>Moises</v>
      </c>
      <c r="T352" s="145" t="str">
        <f>IF(SP_SUL!W355="","*",SP_SUL!W355)</f>
        <v>PDM - Substituição de dormentes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0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OPORTUNIDADE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EXPANSÃO TURMA 1</v>
      </c>
      <c r="H353" s="145" t="str">
        <f>IF(SP_SUL!F356="","*",SP_SUL!F356)</f>
        <v>EXPANSÃO - SOLDA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1121111</v>
      </c>
      <c r="M353" s="140">
        <f>IF(SP_SUL!J356="","*",SP_SUL!J356)</f>
        <v>30</v>
      </c>
      <c r="N353" s="144">
        <f>IF(SP_SUL!K356="","*",SP_SUL!K356)</f>
        <v>111.5</v>
      </c>
      <c r="O353" s="144">
        <f>IF(SP_SUL!L356="","*",SP_SUL!L356)</f>
        <v>112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1 Nº DE SOLDA</v>
      </c>
      <c r="S353" s="145" t="str">
        <f>IF(SP_SUL!V356="","*",SP_SUL!V356)</f>
        <v>Pedro</v>
      </c>
      <c r="T353" s="145" t="str">
        <f>IF(SP_SUL!W356="","*",SP_SUL!W356)</f>
        <v xml:space="preserve">Execução de solda - Condicionado a temperatura </v>
      </c>
      <c r="U353" s="137" t="str">
        <f ca="1">_xlfn.XLOOKUP(G353&amp;$U$2,BS_CONTROLE[CHAVE],BS_CONTROLE[Quantidade_11],"-")</f>
        <v>-</v>
      </c>
      <c r="V353" s="137">
        <f ca="1">_xlfn.XLOOKUP(G353&amp;$V$2,BS_CONTROLE[CHAVE],BS_CONTROLE[Quantidade_11],"-")</f>
        <v>0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ZEV-ZPT</v>
      </c>
      <c r="F354" s="145">
        <f>IF(SP_SUL!B357="","*",SP_SUL!B357)</f>
        <v>46092</v>
      </c>
      <c r="G354" s="145" t="str">
        <f>IF(SP_SUL!D357="","*",SP_SUL!D357)</f>
        <v>DIEGO (TF-42)</v>
      </c>
      <c r="H354" s="145" t="str">
        <f>IF(SP_SUL!F357="","*",SP_SUL!F357)</f>
        <v>LIMPEZA LASTRO</v>
      </c>
      <c r="I354" s="145" t="str">
        <f>IF(SP_SUL!H357="","*",SP_SUL!H357)</f>
        <v>-</v>
      </c>
      <c r="J354" s="145" t="str">
        <f>IF(SP_SUL!I357="","*",SP_SUL!I357)</f>
        <v>-</v>
      </c>
      <c r="K354" s="139" t="str">
        <f>IF(SP_SUL!M357="","*",SP_SUL!M357)</f>
        <v>ZGM-109</v>
      </c>
      <c r="L354" s="139">
        <f>IF(SP_SUL!N357="","*",SP_SUL!N357)</f>
        <v>1131121</v>
      </c>
      <c r="M354" s="140">
        <f>IF(SP_SUL!J357="","*",SP_SUL!J357)</f>
        <v>30</v>
      </c>
      <c r="N354" s="144">
        <f>IF(SP_SUL!K357="","*",SP_SUL!K357)</f>
        <v>113</v>
      </c>
      <c r="O354" s="144" t="str">
        <f>IF(SP_SUL!L357="","*",SP_SUL!L357)</f>
        <v>-</v>
      </c>
      <c r="P354" s="143">
        <f>IF(SP_SUL!O357="","*",SP_SUL!O357)</f>
        <v>0.41666666666666669</v>
      </c>
      <c r="Q354" s="143">
        <f>IF(SP_SUL!P357="","*",SP_SUL!P357)</f>
        <v>6.25E-2</v>
      </c>
      <c r="R354" s="145" t="str">
        <f>IF(SP_SUL!Q357="","*",CONCATENATE(SP_SUL!Q357," ",SP_SUL!R357))</f>
        <v>30 M</v>
      </c>
      <c r="S354" s="145" t="str">
        <f>IF(SP_SUL!V357="","*",SP_SUL!V357)</f>
        <v>Moises</v>
      </c>
      <c r="T354" s="145" t="str">
        <f>IF(SP_SUL!W357="","*",SP_SUL!W357)</f>
        <v>Limpeza de lastro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*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ZEV-ZPT</v>
      </c>
      <c r="F355" s="145">
        <f>IF(SP_SUL!B358="","*",SP_SUL!B358)</f>
        <v>46092</v>
      </c>
      <c r="G355" s="145" t="str">
        <f>IF(SP_SUL!D358="","*",SP_SUL!D358)</f>
        <v>V85</v>
      </c>
      <c r="H355" s="145" t="str">
        <f>IF(SP_SUL!F358="","*",SP_SUL!F358)</f>
        <v>DESLOCAMENTO</v>
      </c>
      <c r="I355" s="145" t="str">
        <f>IF(SP_SUL!H358="","*",SP_SUL!H358)</f>
        <v>ZEV-2</v>
      </c>
      <c r="J355" s="145" t="str">
        <f>IF(SP_SUL!I358="","*",SP_SUL!I358)</f>
        <v>ZPTZDR</v>
      </c>
      <c r="K355" s="139" t="str">
        <f>IF(SP_SUL!M358="","*",SP_SUL!M358)</f>
        <v>ZEV-ZPT</v>
      </c>
      <c r="L355" s="139" t="str">
        <f>IF(SP_SUL!N358="","*",SP_SUL!N358)</f>
        <v>ZEVZPT</v>
      </c>
      <c r="M355" s="140">
        <f>IF(SP_SUL!J358="","*",SP_SUL!J358)</f>
        <v>92</v>
      </c>
      <c r="N355" s="144">
        <f>IF(SP_SUL!K358="","*",SP_SUL!K358)</f>
        <v>66</v>
      </c>
      <c r="O355" s="144" t="str">
        <f>IF(SP_SUL!L358="","*",SP_SUL!L358)</f>
        <v>-</v>
      </c>
      <c r="P355" s="143">
        <f>IF(SP_SUL!O358="","*",SP_SUL!O358)</f>
        <v>0.375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Saulo</v>
      </c>
      <c r="T355" s="145" t="str">
        <f>IF(SP_SUL!W358="","*",SP_SUL!W358)</f>
        <v>Deslocamento</v>
      </c>
      <c r="U355" s="137">
        <f ca="1">_xlfn.XLOOKUP(G355&amp;$U$2,BS_CONTROLE[CHAVE],BS_CONTROLE[Quantidade_11],"-")</f>
        <v>1860</v>
      </c>
      <c r="V355" s="137">
        <f ca="1">_xlfn.XLOOKUP(G355&amp;$V$2,BS_CONTROLE[CHAVE],BS_CONTROLE[Quantidade_11],"-")</f>
        <v>1</v>
      </c>
      <c r="W355" s="137">
        <f ca="1">_xlfn.XLOOKUP(G355&amp;$W$2,BS_CONTROLE[CHAVE],BS_CONTROLE[Quantidade_11],"-")</f>
        <v>266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ZBV-ZRX</v>
      </c>
      <c r="F357" s="145">
        <f>IF(SP_SUL!B360="","*",SP_SUL!B360)</f>
        <v>46093</v>
      </c>
      <c r="G357" s="145" t="str">
        <f>IF(SP_SUL!D360="","*",SP_SUL!D360)</f>
        <v>KLECIO (TP-699)</v>
      </c>
      <c r="H357" s="145" t="str">
        <f>IF(SP_SUL!F360="","*",SP_SUL!F360)</f>
        <v>PDM - SOLDA</v>
      </c>
      <c r="I357" s="145" t="str">
        <f>IF(SP_SUL!H360="","*",SP_SUL!H360)</f>
        <v>-</v>
      </c>
      <c r="J357" s="145" t="str">
        <f>IF(SP_SUL!I360="","*",SP_SUL!I360)</f>
        <v>-</v>
      </c>
      <c r="K357" s="139" t="str">
        <f>IF(SP_SUL!M360="","*",SP_SUL!M360)</f>
        <v>ZTT</v>
      </c>
      <c r="L357" s="139" t="str">
        <f>IF(SP_SUL!N360="","*",SP_SUL!N360)</f>
        <v>ZTTK971</v>
      </c>
      <c r="M357" s="140">
        <f>IF(SP_SUL!J360="","*",SP_SUL!J360)</f>
        <v>70</v>
      </c>
      <c r="N357" s="144">
        <f>IF(SP_SUL!K360="","*",SP_SUL!K360)</f>
        <v>97.3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6.25E-2</v>
      </c>
      <c r="R357" s="145" t="str">
        <f>IF(SP_SUL!Q360="","*",CONCATENATE(SP_SUL!Q360," ",SP_SUL!R360))</f>
        <v>1 Nº DE SOLDA</v>
      </c>
      <c r="S357" s="145" t="str">
        <f>IF(SP_SUL!V360="","*",SP_SUL!V360)</f>
        <v>Israel</v>
      </c>
      <c r="T357" s="145" t="str">
        <f>IF(SP_SUL!W360="","*",SP_SUL!W360)</f>
        <v xml:space="preserve">Execução de solda - Condicionado a temperatura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0</v>
      </c>
      <c r="W357" s="137" t="str">
        <f ca="1">_xlfn.XLOOKUP(G357&amp;$W$2,BS_CONTROLE[CHAVE],BS_CONTROLE[Quantidade_11],"-")</f>
        <v>-</v>
      </c>
    </row>
    <row r="358" spans="1:23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ZBV-ZRX</v>
      </c>
      <c r="F358" s="145">
        <f>IF(SP_SUL!B361="","*",SP_SUL!B361)</f>
        <v>46093</v>
      </c>
      <c r="G358" s="145" t="str">
        <f>IF(SP_SUL!D361="","*",SP_SUL!D361)</f>
        <v>V92</v>
      </c>
      <c r="H358" s="145" t="str">
        <f>IF(SP_SUL!F361="","*",SP_SUL!F361)</f>
        <v>MECANIZAÇÃO - SOCADORA</v>
      </c>
      <c r="I358" s="145" t="str">
        <f>IF(SP_SUL!H361="","*",SP_SUL!H361)</f>
        <v>ZAC-2</v>
      </c>
      <c r="J358" s="145" t="str">
        <f>IF(SP_SUL!I361="","*",SP_SUL!I361)</f>
        <v>ZAC-2</v>
      </c>
      <c r="K358" s="139" t="str">
        <f>IF(SP_SUL!M361="","*",SP_SUL!M361)</f>
        <v>ZAC-ZSW</v>
      </c>
      <c r="L358" s="139" t="str">
        <f>IF(SP_SUL!N361="","*",SP_SUL!N361)</f>
        <v>ZACZSW</v>
      </c>
      <c r="M358" s="140">
        <f>IF(SP_SUL!J361="","*",SP_SUL!J361)</f>
        <v>70</v>
      </c>
      <c r="N358" s="144">
        <f>IF(SP_SUL!K361="","*",SP_SUL!K361)</f>
        <v>86.5</v>
      </c>
      <c r="O358" s="144">
        <f>IF(SP_SUL!L361="","*",SP_SUL!L361)</f>
        <v>86.9</v>
      </c>
      <c r="P358" s="143">
        <f>IF(SP_SUL!O361="","*",SP_SUL!O361)</f>
        <v>0.375</v>
      </c>
      <c r="Q358" s="143">
        <f>IF(SP_SUL!P361="","*",SP_SUL!P361)</f>
        <v>8.3333333333333329E-2</v>
      </c>
      <c r="R358" s="145" t="str">
        <f>IF(SP_SUL!Q361="","*",CONCATENATE(SP_SUL!Q361," ",SP_SUL!R361))</f>
        <v>200 M</v>
      </c>
      <c r="S358" s="145" t="str">
        <f>IF(SP_SUL!V361="","*",SP_SUL!V361)</f>
        <v>Israel</v>
      </c>
      <c r="T358" s="145" t="str">
        <f>IF(SP_SUL!W361="","*",SP_SUL!W361)</f>
        <v>Socaria mecanizada</v>
      </c>
      <c r="U358" s="137">
        <f ca="1">_xlfn.XLOOKUP(G358&amp;$U$2,BS_CONTROLE[CHAVE],BS_CONTROLE[Quantidade_11],"-")</f>
        <v>0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ZBV-ZRX</v>
      </c>
      <c r="F359" s="145" t="str">
        <f>IF(SP_SUL!B362="","*",SP_SUL!B362)</f>
        <v>*</v>
      </c>
      <c r="G359" s="145" t="str">
        <f>IF(SP_SUL!D362="","*",SP_SUL!D362)</f>
        <v>A74</v>
      </c>
      <c r="H359" s="145" t="str">
        <f>IF(SP_SUL!F362="","*",SP_SUL!F362)</f>
        <v>DETECÇÃO - RONDA 7 DIAS</v>
      </c>
      <c r="I359" s="145" t="str">
        <f>IF(SP_SUL!H362="","*",SP_SUL!H362)</f>
        <v>ZBVZQB</v>
      </c>
      <c r="J359" s="145" t="str">
        <f>IF(SP_SUL!I362="","*",SP_SUL!I362)</f>
        <v>ZRX</v>
      </c>
      <c r="K359" s="139" t="str">
        <f>IF(SP_SUL!M362="","*",SP_SUL!M362)</f>
        <v>ZQBZBV-ZRX</v>
      </c>
      <c r="L359" s="139" t="str">
        <f>IF(SP_SUL!N362="","*",SP_SUL!N362)</f>
        <v>ZQBZBVZRX</v>
      </c>
      <c r="M359" s="140">
        <f>IF(SP_SUL!J362="","*",SP_SUL!J362)</f>
        <v>68</v>
      </c>
      <c r="N359" s="144">
        <f>IF(SP_SUL!K362="","*",SP_SUL!K362)</f>
        <v>52</v>
      </c>
      <c r="O359" s="144" t="str">
        <f>IF(SP_SUL!L362="","*",SP_SUL!L362)</f>
        <v>*</v>
      </c>
      <c r="P359" s="143">
        <f>IF(SP_SUL!O362="","*",SP_SUL!O362)</f>
        <v>0.33333333333333331</v>
      </c>
      <c r="Q359" s="143">
        <f>IF(SP_SUL!P362="","*",SP_SUL!P362)</f>
        <v>4.1666666666666664E-2</v>
      </c>
      <c r="R359" s="145" t="str">
        <f>IF(SP_SUL!Q362="","*",CONCATENATE(SP_SUL!Q362," ",SP_SUL!R362))</f>
        <v>60 KM</v>
      </c>
      <c r="S359" s="145" t="str">
        <f>IF(SP_SUL!V362="","*",SP_SUL!V362)</f>
        <v>Jhon</v>
      </c>
      <c r="T359" s="145" t="str">
        <f>IF(SP_SUL!W362="","*",SP_SUL!W362)</f>
        <v>R7D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ZBV-ZKE</v>
      </c>
      <c r="F361" s="145">
        <f>IF(SP_SUL!B364="","*",SP_SUL!B364)</f>
        <v>46093</v>
      </c>
      <c r="G361" s="145" t="str">
        <f>IF(SP_SUL!D364="","*",SP_SUL!D364)</f>
        <v>W59</v>
      </c>
      <c r="H361" s="145" t="str">
        <f>IF(SP_SUL!F364="","*",SP_SUL!F364)</f>
        <v>PDM - DESCARGA - DORMENTE</v>
      </c>
      <c r="I361" s="145" t="str">
        <f>IF(SP_SUL!H364="","*",SP_SUL!H364)</f>
        <v>ZYU-1</v>
      </c>
      <c r="J361" s="145" t="str">
        <f>IF(SP_SUL!I364="","*",SP_SUL!I364)</f>
        <v>ZYU-1</v>
      </c>
      <c r="K361" s="139" t="str">
        <f>IF(SP_SUL!M364="","*",SP_SUL!M364)</f>
        <v>ZQB-ZBV</v>
      </c>
      <c r="L361" s="139" t="str">
        <f>IF(SP_SUL!N364="","*",SP_SUL!N364)</f>
        <v>ZQBZBL</v>
      </c>
      <c r="M361" s="140">
        <f>IF(SP_SUL!J364="","*",SP_SUL!J364)</f>
        <v>56</v>
      </c>
      <c r="N361" s="144">
        <f>IF(SP_SUL!K364="","*",SP_SUL!K364)</f>
        <v>253.7</v>
      </c>
      <c r="O361" s="144">
        <f>IF(SP_SUL!L364="","*",SP_SUL!L364)</f>
        <v>252.042</v>
      </c>
      <c r="P361" s="143">
        <f>IF(SP_SUL!O364="","*",SP_SUL!O364)</f>
        <v>0.33333333333333331</v>
      </c>
      <c r="Q361" s="143">
        <f>IF(SP_SUL!P364="","*",SP_SUL!P364)</f>
        <v>6.25E-2</v>
      </c>
      <c r="R361" s="145" t="str">
        <f>IF(SP_SUL!Q364="","*",CONCATENATE(SP_SUL!Q364," ",SP_SUL!R364))</f>
        <v>567 Nº DE DORMENTES</v>
      </c>
      <c r="S361" s="145" t="str">
        <f>IF(SP_SUL!V364="","*",SP_SUL!V364)</f>
        <v>Jonas</v>
      </c>
      <c r="T361" s="145" t="str">
        <f>IF(SP_SUL!W364="","*",SP_SUL!W364)</f>
        <v xml:space="preserve">PDM - Descarga de dormentes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1</v>
      </c>
      <c r="W361" s="137" t="str">
        <f ca="1">_xlfn.XLOOKUP(G361&amp;$W$2,BS_CONTROLE[CHAVE],BS_CONTROLE[Quantidade_11],"-")</f>
        <v>-</v>
      </c>
    </row>
    <row r="362" spans="1:23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ZBV-ZKE</v>
      </c>
      <c r="F362" s="145">
        <f>IF(SP_SUL!B365="","*",SP_SUL!B365)</f>
        <v>46093</v>
      </c>
      <c r="G362" s="145" t="str">
        <f>IF(SP_SUL!D365="","*",SP_SUL!D365)</f>
        <v>JOSÉ (TP-879)</v>
      </c>
      <c r="H362" s="145" t="str">
        <f>IF(SP_SUL!F365="","*",SP_SUL!F365)</f>
        <v>PDM - SUBSTITUIÇÃO - DORMENTE</v>
      </c>
      <c r="I362" s="145" t="str">
        <f>IF(SP_SUL!H365="","*",SP_SUL!H365)</f>
        <v>-</v>
      </c>
      <c r="J362" s="145" t="str">
        <f>IF(SP_SUL!I365="","*",SP_SUL!I365)</f>
        <v>*</v>
      </c>
      <c r="K362" s="139" t="str">
        <f>IF(SP_SUL!M365="","*",SP_SUL!M365)</f>
        <v>ZQB-ZBV</v>
      </c>
      <c r="L362" s="139" t="str">
        <f>IF(SP_SUL!N365="","*",SP_SUL!N365)</f>
        <v>ZQBZBL</v>
      </c>
      <c r="M362" s="140">
        <f>IF(SP_SUL!J365="","*",SP_SUL!J365)</f>
        <v>56</v>
      </c>
      <c r="N362" s="144">
        <f>IF(SP_SUL!K365="","*",SP_SUL!K365)</f>
        <v>253.7</v>
      </c>
      <c r="O362" s="144" t="str">
        <f>IF(SP_SUL!L365="","*",SP_SUL!L365)</f>
        <v>-</v>
      </c>
      <c r="P362" s="143">
        <f>IF(SP_SUL!O365="","*",SP_SUL!O365)</f>
        <v>0.375</v>
      </c>
      <c r="Q362" s="143">
        <f>IF(SP_SUL!P365="","*",SP_SUL!P365)</f>
        <v>6.25E-2</v>
      </c>
      <c r="R362" s="145" t="str">
        <f>IF(SP_SUL!Q365="","*",CONCATENATE(SP_SUL!Q365," ",SP_SUL!R365))</f>
        <v>30 Nº DE DORMENTES</v>
      </c>
      <c r="S362" s="145" t="str">
        <f>IF(SP_SUL!V365="","*",SP_SUL!V365)</f>
        <v>Jonas</v>
      </c>
      <c r="T362" s="145" t="str">
        <f>IF(SP_SUL!W365="","*",SP_SUL!W365)</f>
        <v>PDM - Substituição de dormentes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ZBV-ZKE</v>
      </c>
      <c r="F363" s="145">
        <f>IF(SP_SUL!B366="","*",SP_SUL!B366)</f>
        <v>46093</v>
      </c>
      <c r="G363" s="145" t="str">
        <f>IF(SP_SUL!D366="","*",SP_SUL!D366)</f>
        <v>EDSON/NIVALDO (TP-819)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-</v>
      </c>
      <c r="K363" s="139" t="str">
        <f>IF(SP_SUL!M366="","*",SP_SUL!M366)</f>
        <v>ZXI-ZVK</v>
      </c>
      <c r="L363" s="139" t="str">
        <f>IF(SP_SUL!N366="","*",SP_SUL!N366)</f>
        <v>224ZIC1</v>
      </c>
      <c r="M363" s="140">
        <f>IF(SP_SUL!J366="","*",SP_SUL!J366)</f>
        <v>49</v>
      </c>
      <c r="N363" s="144">
        <f>IF(SP_SUL!K366="","*",SP_SUL!K366)</f>
        <v>224.45</v>
      </c>
      <c r="O363" s="144" t="str">
        <f>IF(SP_SUL!L366="","*",SP_SUL!L366)</f>
        <v>-</v>
      </c>
      <c r="P363" s="143">
        <f>IF(SP_SUL!O366="","*",SP_SUL!O366)</f>
        <v>0.375</v>
      </c>
      <c r="Q363" s="143">
        <f>IF(SP_SUL!P366="","*",SP_SUL!P366)</f>
        <v>6.25E-2</v>
      </c>
      <c r="R363" s="145" t="str">
        <f>IF(SP_SUL!Q366="","*",CONCATENATE(SP_SUL!Q366," ",SP_SUL!R366))</f>
        <v>40 Nº DE DORMENTES</v>
      </c>
      <c r="S363" s="145" t="str">
        <f>IF(SP_SUL!V366="","*",SP_SUL!V366)</f>
        <v>Jonas</v>
      </c>
      <c r="T363" s="145" t="str">
        <f>IF(SP_SUL!W366="","*",SP_SUL!W366)</f>
        <v>Substituição de dormentes</v>
      </c>
      <c r="U363" s="137">
        <f ca="1">_xlfn.XLOOKUP(G363&amp;$U$2,BS_CONTROLE[CHAVE],BS_CONTROLE[Quantidade_11],"-")</f>
        <v>0</v>
      </c>
      <c r="V363" s="137">
        <f ca="1">_xlfn.XLOOKUP(G363&amp;$V$2,BS_CONTROLE[CHAVE],BS_CONTROLE[Quantidade_11],"-")</f>
        <v>0</v>
      </c>
      <c r="W363" s="137" t="str">
        <f ca="1">_xlfn.XLOOKUP(G363&amp;$W$2,BS_CONTROLE[CHAVE],BS_CONTROLE[Quantidade_11],"-")</f>
        <v>-</v>
      </c>
    </row>
    <row r="364" spans="1:23">
      <c r="A364" s="146" t="str">
        <f>IF(SP_SUL!Y367="","*",SP_SUL!Y367)</f>
        <v>OPORTUNIDADE</v>
      </c>
      <c r="B364" s="146" t="str">
        <f>IF(SP_SUL!X367="","*",SP_SUL!X367)</f>
        <v>Oportunidade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ZBV-ZKE</v>
      </c>
      <c r="F364" s="145">
        <f>IF(SP_SUL!B367="","*",SP_SUL!B367)</f>
        <v>46093</v>
      </c>
      <c r="G364" s="145" t="str">
        <f>IF(SP_SUL!D367="","*",SP_SUL!D367)</f>
        <v>ROGÉRIO (TP-730)</v>
      </c>
      <c r="H364" s="145" t="str">
        <f>IF(SP_SUL!F367="","*",SP_SUL!F367)</f>
        <v>PDM - SUBSTITUIÇÃO - DORMENTE</v>
      </c>
      <c r="I364" s="145" t="str">
        <f>IF(SP_SUL!H367="","*",SP_SUL!H367)</f>
        <v>ZYU1</v>
      </c>
      <c r="J364" s="145" t="str">
        <f>IF(SP_SUL!I367="","*",SP_SUL!I367)</f>
        <v>-</v>
      </c>
      <c r="K364" s="139" t="str">
        <f>IF(SP_SUL!M367="","*",SP_SUL!M367)</f>
        <v>ZYU</v>
      </c>
      <c r="L364" s="139" t="str">
        <f>IF(SP_SUL!N367="","*",SP_SUL!N367)</f>
        <v>ZYU1</v>
      </c>
      <c r="M364" s="140">
        <f>IF(SP_SUL!J367="","*",SP_SUL!J367)</f>
        <v>49</v>
      </c>
      <c r="N364" s="144">
        <f>IF(SP_SUL!K367="","*",SP_SUL!K367)</f>
        <v>202.45</v>
      </c>
      <c r="O364" s="144" t="str">
        <f>IF(SP_SUL!L367="","*",SP_SUL!L367)</f>
        <v>-</v>
      </c>
      <c r="P364" s="143">
        <f>IF(SP_SUL!O367="","*",SP_SUL!O367)</f>
        <v>0.375</v>
      </c>
      <c r="Q364" s="143">
        <f>IF(SP_SUL!P367="","*",SP_SUL!P367)</f>
        <v>6.25E-2</v>
      </c>
      <c r="R364" s="145" t="str">
        <f>IF(SP_SUL!Q367="","*",CONCATENATE(SP_SUL!Q367," ",SP_SUL!R367))</f>
        <v>40 Nº DE DORMENTES</v>
      </c>
      <c r="S364" s="145" t="str">
        <f>IF(SP_SUL!V367="","*",SP_SUL!V367)</f>
        <v>Jonas</v>
      </c>
      <c r="T364" s="145" t="str">
        <f>IF(SP_SUL!W367="","*",SP_SUL!W367)</f>
        <v>Substituição de dormentes</v>
      </c>
      <c r="U364" s="137">
        <f ca="1">_xlfn.XLOOKUP(G364&amp;$U$2,BS_CONTROLE[CHAVE],BS_CONTROLE[Quantidade_11],"-")</f>
        <v>0</v>
      </c>
      <c r="V364" s="137">
        <f ca="1">_xlfn.XLOOKUP(G364&amp;$V$2,BS_CONTROLE[CHAVE],BS_CONTROLE[Quantidade_11],"-")</f>
        <v>23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ZBV-ZKE</v>
      </c>
      <c r="F365" s="145" t="str">
        <f>IF(SP_SUL!B368="","*",SP_SUL!B368)</f>
        <v>*</v>
      </c>
      <c r="G365" s="145" t="str">
        <f>IF(SP_SUL!D368="","*",SP_SUL!D368)</f>
        <v>V93</v>
      </c>
      <c r="H365" s="145" t="str">
        <f>IF(SP_SUL!F368="","*",SP_SUL!F368)</f>
        <v>MECANIZAÇÃO - SOCADORA</v>
      </c>
      <c r="I365" s="145" t="str">
        <f>IF(SP_SUL!H368="","*",SP_SUL!H368)</f>
        <v>ZXP-2</v>
      </c>
      <c r="J365" s="145" t="str">
        <f>IF(SP_SUL!I368="","*",SP_SUL!I368)</f>
        <v>ZXP-2</v>
      </c>
      <c r="K365" s="139" t="str">
        <f>IF(SP_SUL!M368="","*",SP_SUL!M368)</f>
        <v>ZXP-ZFY</v>
      </c>
      <c r="L365" s="139" t="str">
        <f>IF(SP_SUL!N368="","*",SP_SUL!N368)</f>
        <v>189ZFY/ZXP189</v>
      </c>
      <c r="M365" s="140">
        <f>IF(SP_SUL!J368="","*",SP_SUL!J368)</f>
        <v>56</v>
      </c>
      <c r="N365" s="144">
        <f>IF(SP_SUL!K368="","*",SP_SUL!K368)</f>
        <v>190.07</v>
      </c>
      <c r="O365" s="144">
        <f>IF(SP_SUL!L368="","*",SP_SUL!L368)</f>
        <v>188</v>
      </c>
      <c r="P365" s="143">
        <f>IF(SP_SUL!O368="","*",SP_SUL!O368)</f>
        <v>0.39583333333333331</v>
      </c>
      <c r="Q365" s="143">
        <f>IF(SP_SUL!P368="","*",SP_SUL!P368)</f>
        <v>8.3333333333333329E-2</v>
      </c>
      <c r="R365" s="145" t="str">
        <f>IF(SP_SUL!Q368="","*",CONCATENATE(SP_SUL!Q368," ",SP_SUL!R368))</f>
        <v>200 M</v>
      </c>
      <c r="S365" s="145" t="str">
        <f>IF(SP_SUL!V368="","*",SP_SUL!V368)</f>
        <v>Moises</v>
      </c>
      <c r="T365" s="145" t="str">
        <f>IF(SP_SUL!W368="","*",SP_SUL!W368)</f>
        <v>Socaria mecanizada</v>
      </c>
      <c r="U365" s="137">
        <f ca="1">_xlfn.XLOOKUP(G365&amp;$U$2,BS_CONTROLE[CHAVE],BS_CONTROLE[Quantidade_11],"-")</f>
        <v>0</v>
      </c>
      <c r="V365" s="137">
        <f ca="1">_xlfn.XLOOKUP(G365&amp;$V$2,BS_CONTROLE[CHAVE],BS_CONTROLE[Quantidade_11],"-")</f>
        <v>940</v>
      </c>
      <c r="W365" s="137" t="str">
        <f ca="1">_xlfn.XLOOKUP(G365&amp;$W$2,BS_CONTROLE[CHAVE],BS_CONTROLE[Quantidade_11],"-")</f>
        <v>-</v>
      </c>
    </row>
    <row r="366" spans="1:23">
      <c r="A366" s="146" t="str">
        <f>IF(SP_SUL!Y369="","*",SP_SUL!Y369)</f>
        <v>OPORTUNIDADE</v>
      </c>
      <c r="B366" s="146" t="str">
        <f>IF(SP_SUL!X369="","*",SP_SUL!X369)</f>
        <v>Oportunidade</v>
      </c>
      <c r="C366" s="146" t="str">
        <f>IF(SP_SUL!Z369="","*",SP_SUL!Z369)</f>
        <v>*</v>
      </c>
      <c r="D366" s="139" t="str">
        <f>IF(SP_SUL!S369="","*",SP_SUL!S369)</f>
        <v>SP SUL</v>
      </c>
      <c r="E366" s="139" t="str">
        <f>IF(SP_SUL!T369="","*",SP_SUL!T369)</f>
        <v>ZBV-ZKE</v>
      </c>
      <c r="F366" s="145">
        <f>IF(SP_SUL!B369="","*",SP_SUL!B369)</f>
        <v>46093</v>
      </c>
      <c r="G366" s="145" t="str">
        <f>IF(SP_SUL!D369="","*",SP_SUL!D369)</f>
        <v>ROBSON (TF-701)</v>
      </c>
      <c r="H366" s="145" t="str">
        <f>IF(SP_SUL!F369="","*",SP_SUL!F369)</f>
        <v>LIMPEZA LASTRO</v>
      </c>
      <c r="I366" s="145" t="str">
        <f>IF(SP_SUL!H369="","*",SP_SUL!H369)</f>
        <v>ZXP189</v>
      </c>
      <c r="J366" s="145" t="str">
        <f>IF(SP_SUL!I369="","*",SP_SUL!I369)</f>
        <v>-</v>
      </c>
      <c r="K366" s="139" t="str">
        <f>IF(SP_SUL!M369="","*",SP_SUL!M369)</f>
        <v>ZXP-ZFY</v>
      </c>
      <c r="L366" s="139" t="str">
        <f>IF(SP_SUL!N369="","*",SP_SUL!N369)</f>
        <v>ZXP189</v>
      </c>
      <c r="M366" s="140">
        <f>IF(SP_SUL!J369="","*",SP_SUL!J369)</f>
        <v>56</v>
      </c>
      <c r="N366" s="144">
        <f>IF(SP_SUL!K369="","*",SP_SUL!K369)</f>
        <v>187.58</v>
      </c>
      <c r="O366" s="144" t="str">
        <f>IF(SP_SUL!L369="","*",SP_SUL!L369)</f>
        <v>-</v>
      </c>
      <c r="P366" s="143">
        <f>IF(SP_SUL!O369="","*",SP_SUL!O369)</f>
        <v>0.41666666666666669</v>
      </c>
      <c r="Q366" s="143">
        <f>IF(SP_SUL!P369="","*",SP_SUL!P369)</f>
        <v>6.25E-2</v>
      </c>
      <c r="R366" s="145" t="str">
        <f>IF(SP_SUL!Q369="","*",CONCATENATE(SP_SUL!Q369," ",SP_SUL!R369))</f>
        <v>15 M</v>
      </c>
      <c r="S366" s="145" t="str">
        <f>IF(SP_SUL!V369="","*",SP_SUL!V369)</f>
        <v>Jonas</v>
      </c>
      <c r="T366" s="145" t="str">
        <f>IF(SP_SUL!W369="","*",SP_SUL!W369)</f>
        <v>Limpeza de lastro</v>
      </c>
      <c r="U366" s="137">
        <f ca="1">_xlfn.XLOOKUP(G366&amp;$U$2,BS_CONTROLE[CHAVE],BS_CONTROLE[Quantidade_11],"-")</f>
        <v>0</v>
      </c>
      <c r="V366" s="137">
        <f ca="1">_xlfn.XLOOKUP(G366&amp;$V$2,BS_CONTROLE[CHAVE],BS_CONTROLE[Quantidade_11],"-")</f>
        <v>0</v>
      </c>
      <c r="W366" s="137">
        <f ca="1">_xlfn.XLOOKUP(G366&amp;$W$2,BS_CONTROLE[CHAVE],BS_CONTROLE[Quantidade_11],"-")</f>
        <v>0</v>
      </c>
    </row>
    <row r="367" spans="1:23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46093</v>
      </c>
      <c r="G367" s="145" t="str">
        <f>IF(SP_SUL!D370="","*",SP_SUL!D370)</f>
        <v>CARLOS (TP-722)</v>
      </c>
      <c r="H367" s="145" t="str">
        <f>IF(SP_SUL!F370="","*",SP_SUL!F370)</f>
        <v>PDM - SOLDA</v>
      </c>
      <c r="I367" s="145" t="str">
        <f>IF(SP_SUL!H370="","*",SP_SUL!H370)</f>
        <v>-</v>
      </c>
      <c r="J367" s="145" t="str">
        <f>IF(SP_SUL!I370="","*",SP_SUL!I370)</f>
        <v>-</v>
      </c>
      <c r="K367" s="139" t="str">
        <f>IF(SP_SUL!M370="","*",SP_SUL!M370)</f>
        <v>ZPS-ZCX</v>
      </c>
      <c r="L367" s="139" t="str">
        <f>IF(SP_SUL!N370="","*",SP_SUL!N370)</f>
        <v>ZPSZCX</v>
      </c>
      <c r="M367" s="140">
        <f>IF(SP_SUL!J370="","*",SP_SUL!J370)</f>
        <v>56</v>
      </c>
      <c r="N367" s="144">
        <f>IF(SP_SUL!K370="","*",SP_SUL!K370)</f>
        <v>158.4</v>
      </c>
      <c r="O367" s="144" t="str">
        <f>IF(SP_SUL!L370="","*",SP_SUL!L370)</f>
        <v>-</v>
      </c>
      <c r="P367" s="143">
        <f>IF(SP_SUL!O370="","*",SP_SUL!O370)</f>
        <v>0.375</v>
      </c>
      <c r="Q367" s="143">
        <f>IF(SP_SUL!P370="","*",SP_SUL!P370)</f>
        <v>6.25E-2</v>
      </c>
      <c r="R367" s="145" t="str">
        <f>IF(SP_SUL!Q370="","*",CONCATENATE(SP_SUL!Q370," ",SP_SUL!R370))</f>
        <v>1 Nº DE SOLDA</v>
      </c>
      <c r="S367" s="145" t="str">
        <f>IF(SP_SUL!V370="","*",SP_SUL!V370)</f>
        <v>Jonas</v>
      </c>
      <c r="T367" s="145" t="str">
        <f>IF(SP_SUL!W370="","*",SP_SUL!W370)</f>
        <v xml:space="preserve">Execução de solda - Condicionado a temperatura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IF(SP_SUL!Y372="","*",SP_SUL!Y372)</f>
        <v>OPORTUNIDADE</v>
      </c>
      <c r="B369" s="146" t="str">
        <f>IF(SP_SUL!X372="","*",SP_SUL!X372)</f>
        <v>Oportunidade</v>
      </c>
      <c r="C369" s="146" t="str">
        <f>IF(SP_SUL!Z372="","*",SP_SUL!Z372)</f>
        <v>*</v>
      </c>
      <c r="D369" s="139" t="str">
        <f>IF(SP_SUL!S372="","*",SP_SUL!S372)</f>
        <v>SP SUL</v>
      </c>
      <c r="E369" s="139" t="str">
        <f>IF(SP_SUL!T372="","*",SP_SUL!T372)</f>
        <v>ZKE-ZEV</v>
      </c>
      <c r="F369" s="145">
        <f>IF(SP_SUL!B372="","*",SP_SUL!B372)</f>
        <v>46093</v>
      </c>
      <c r="G369" s="145" t="str">
        <f>IF(SP_SUL!D372="","*",SP_SUL!D372)</f>
        <v>E17</v>
      </c>
      <c r="H369" s="145" t="str">
        <f>IF(SP_SUL!F372="","*",SP_SUL!F372)</f>
        <v>CAMINHÃO DE SOLDA</v>
      </c>
      <c r="I369" s="145" t="str">
        <f>IF(SP_SUL!H372="","*",SP_SUL!H372)</f>
        <v>102ZKW-2</v>
      </c>
      <c r="J369" s="145" t="str">
        <f>IF(SP_SUL!I372="","*",SP_SUL!I372)</f>
        <v>102ZKW-2</v>
      </c>
      <c r="K369" s="139" t="str">
        <f>IF(SP_SUL!M372="","*",SP_SUL!M372)</f>
        <v>ZLU</v>
      </c>
      <c r="L369" s="139" t="str">
        <f>IF(SP_SUL!N372="","*",SP_SUL!N372)</f>
        <v>ZLU1052</v>
      </c>
      <c r="M369" s="140">
        <f>IF(SP_SUL!J372="","*",SP_SUL!J372)</f>
        <v>55</v>
      </c>
      <c r="N369" s="144">
        <f>IF(SP_SUL!K372="","*",SP_SUL!K372)</f>
        <v>106.432</v>
      </c>
      <c r="O369" s="144">
        <f>IF(SP_SUL!L372="","*",SP_SUL!L372)</f>
        <v>106.75</v>
      </c>
      <c r="P369" s="143">
        <f>IF(SP_SUL!O372="","*",SP_SUL!O372)</f>
        <v>0.375</v>
      </c>
      <c r="Q369" s="143">
        <f>IF(SP_SUL!P372="","*",SP_SUL!P372)</f>
        <v>0.125</v>
      </c>
      <c r="R369" s="145" t="str">
        <f>IF(SP_SUL!Q372="","*",CONCATENATE(SP_SUL!Q372," ",SP_SUL!R372))</f>
        <v>2 Nº DE SOLDA</v>
      </c>
      <c r="S369" s="145" t="str">
        <f>IF(SP_SUL!V372="","*",SP_SUL!V372)</f>
        <v>Cazonatto</v>
      </c>
      <c r="T369" s="145" t="str">
        <f>IF(SP_SUL!W372="","*",SP_SUL!W372)</f>
        <v>Caminhão de solda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ZKE-ZEV</v>
      </c>
      <c r="F370" s="145">
        <f>IF(SP_SUL!B373="","*",SP_SUL!B373)</f>
        <v>46093</v>
      </c>
      <c r="G370" s="145" t="str">
        <f>IF(SP_SUL!D373="","*",SP_SUL!D373)</f>
        <v>W60</v>
      </c>
      <c r="H370" s="145" t="str">
        <f>IF(SP_SUL!F373="","*",SP_SUL!F373)</f>
        <v>RECOLHIMENTO DE MATERIAL</v>
      </c>
      <c r="I370" s="145" t="str">
        <f>IF(SP_SUL!H373="","*",SP_SUL!H373)</f>
        <v>ZEM130-2</v>
      </c>
      <c r="J370" s="145" t="str">
        <f>IF(SP_SUL!I373="","*",SP_SUL!I373)</f>
        <v>ZEM130-2</v>
      </c>
      <c r="K370" s="139" t="str">
        <f>IF(SP_SUL!M373="","*",SP_SUL!M373)</f>
        <v>ZWI-ZYQ</v>
      </c>
      <c r="L370" s="139">
        <f>IF(SP_SUL!N373="","*",SP_SUL!N373)</f>
        <v>1251242</v>
      </c>
      <c r="M370" s="140">
        <f>IF(SP_SUL!J373="","*",SP_SUL!J373)</f>
        <v>55</v>
      </c>
      <c r="N370" s="144">
        <f>IF(SP_SUL!K373="","*",SP_SUL!K373)</f>
        <v>124.5</v>
      </c>
      <c r="O370" s="144" t="str">
        <f>IF(SP_SUL!L373="","*",SP_SUL!L373)</f>
        <v>-</v>
      </c>
      <c r="P370" s="143">
        <f>IF(SP_SUL!O373="","*",SP_SUL!O373)</f>
        <v>0.35416666666666669</v>
      </c>
      <c r="Q370" s="143">
        <f>IF(SP_SUL!P373="","*",SP_SUL!P373)</f>
        <v>2.7777777777777776E-2</v>
      </c>
      <c r="R370" s="145" t="str">
        <f>IF(SP_SUL!Q373="","*",CONCATENATE(SP_SUL!Q373," ",SP_SUL!R373))</f>
        <v>1 BINÁRIO</v>
      </c>
      <c r="S370" s="145" t="str">
        <f>IF(SP_SUL!V373="","*",SP_SUL!V373)</f>
        <v>Felipe</v>
      </c>
      <c r="T370" s="145" t="str">
        <f>IF(SP_SUL!W373="","*",SP_SUL!W373)</f>
        <v>Recolhimeno de tampão</v>
      </c>
      <c r="U370" s="137" t="str">
        <f ca="1">_xlfn.XLOOKUP(G370&amp;$U$2,BS_CONTROLE[CHAVE],BS_CONTROLE[Quantidade_11],"-")</f>
        <v>-</v>
      </c>
      <c r="V370" s="137">
        <f ca="1">_xlfn.XLOOKUP(G370&amp;$V$2,BS_CONTROLE[CHAVE],BS_CONTROLE[Quantidade_11],"-")</f>
        <v>1</v>
      </c>
      <c r="W370" s="137" t="str">
        <f ca="1">_xlfn.XLOOKUP(G370&amp;$W$2,BS_CONTROLE[CHAVE],BS_CONTROLE[Quantidade_11],"-")</f>
        <v>-</v>
      </c>
    </row>
    <row r="371" spans="1:23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ZKE-ZEV</v>
      </c>
      <c r="F371" s="145">
        <f>IF(SP_SUL!B374="","*",SP_SUL!B374)</f>
        <v>46093</v>
      </c>
      <c r="G371" s="145" t="str">
        <f>IF(SP_SUL!D374="","*",SP_SUL!D374)</f>
        <v>EDSON (TP-719)</v>
      </c>
      <c r="H371" s="145" t="str">
        <f>IF(SP_SUL!F374="","*",SP_SUL!F374)</f>
        <v>PDM - DESCARGA - DORMENTE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ZYQ-ZEM</v>
      </c>
      <c r="L371" s="139" t="str">
        <f>IF(SP_SUL!N374="","*",SP_SUL!N374)</f>
        <v>130ZYQ2</v>
      </c>
      <c r="M371" s="140">
        <f>IF(SP_SUL!J374="","*",SP_SUL!J374)</f>
        <v>55</v>
      </c>
      <c r="N371" s="144">
        <f>IF(SP_SUL!K374="","*",SP_SUL!K374)</f>
        <v>129.16999999999999</v>
      </c>
      <c r="O371" s="144">
        <f>IF(SP_SUL!L374="","*",SP_SUL!L374)</f>
        <v>129.61099999999999</v>
      </c>
      <c r="P371" s="143">
        <f>IF(SP_SUL!O374="","*",SP_SUL!O374)</f>
        <v>0.375</v>
      </c>
      <c r="Q371" s="143">
        <f>IF(SP_SUL!P374="","*",SP_SUL!P374)</f>
        <v>8.3333333333333329E-2</v>
      </c>
      <c r="R371" s="145" t="str">
        <f>IF(SP_SUL!Q374="","*",CONCATENATE(SP_SUL!Q374," ",SP_SUL!R374))</f>
        <v>30 Nº DE DORMENTES</v>
      </c>
      <c r="S371" s="145" t="str">
        <f>IF(SP_SUL!V374="","*",SP_SUL!V374)</f>
        <v>Felipe</v>
      </c>
      <c r="T371" s="145" t="str">
        <f>IF(SP_SUL!W374="","*",SP_SUL!W374)</f>
        <v>Substituição de dormentes</v>
      </c>
      <c r="U371" s="137">
        <f ca="1">_xlfn.XLOOKUP(G371&amp;$U$2,BS_CONTROLE[CHAVE],BS_CONTROLE[Quantidade_11],"-")</f>
        <v>0</v>
      </c>
      <c r="V371" s="137">
        <f ca="1">_xlfn.XLOOKUP(G371&amp;$V$2,BS_CONTROLE[CHAVE],BS_CONTROLE[Quantidade_11],"-")</f>
        <v>0</v>
      </c>
      <c r="W371" s="137" t="str">
        <f ca="1">_xlfn.XLOOKUP(G371&amp;$W$2,BS_CONTROLE[CHAVE],BS_CONTROLE[Quantidade_11],"-")</f>
        <v>-</v>
      </c>
    </row>
    <row r="372" spans="1:23">
      <c r="A372" s="146" t="str">
        <f>IF(SP_SUL!Y375="","*",SP_SUL!Y375)</f>
        <v>OPORTUNIDADE</v>
      </c>
      <c r="B372" s="146" t="str">
        <f>IF(SP_SUL!X375="","*",SP_SUL!X375)</f>
        <v>Oportunidade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ZKE-ZEV</v>
      </c>
      <c r="F372" s="145">
        <f>IF(SP_SUL!B375="","*",SP_SUL!B375)</f>
        <v>46093</v>
      </c>
      <c r="G372" s="145" t="str">
        <f>IF(SP_SUL!D375="","*",SP_SUL!D375)</f>
        <v>EDSON (TP-719)</v>
      </c>
      <c r="H372" s="145" t="str">
        <f>IF(SP_SUL!F375="","*",SP_SUL!F375)</f>
        <v>PDM - DESCARGA - DORMENTE</v>
      </c>
      <c r="I372" s="145" t="str">
        <f>IF(SP_SUL!H375="","*",SP_SUL!H375)</f>
        <v>-</v>
      </c>
      <c r="J372" s="145" t="str">
        <f>IF(SP_SUL!I375="","*",SP_SUL!I375)</f>
        <v>-</v>
      </c>
      <c r="K372" s="139" t="str">
        <f>IF(SP_SUL!M375="","*",SP_SUL!M375)</f>
        <v>ZYQ-ZEM</v>
      </c>
      <c r="L372" s="139" t="str">
        <f>IF(SP_SUL!N375="","*",SP_SUL!N375)</f>
        <v>ZEM1302</v>
      </c>
      <c r="M372" s="140">
        <f>IF(SP_SUL!J375="","*",SP_SUL!J375)</f>
        <v>55</v>
      </c>
      <c r="N372" s="144">
        <f>IF(SP_SUL!K375="","*",SP_SUL!K375)</f>
        <v>130.6</v>
      </c>
      <c r="O372" s="144">
        <f>IF(SP_SUL!L375="","*",SP_SUL!L375)</f>
        <v>130.80000000000001</v>
      </c>
      <c r="P372" s="143">
        <f>IF(SP_SUL!O375="","*",SP_SUL!O375)</f>
        <v>0.375</v>
      </c>
      <c r="Q372" s="143">
        <f>IF(SP_SUL!P375="","*",SP_SUL!P375)</f>
        <v>8.3333333333333329E-2</v>
      </c>
      <c r="R372" s="145" t="str">
        <f>IF(SP_SUL!Q375="","*",CONCATENATE(SP_SUL!Q375," ",SP_SUL!R375))</f>
        <v>30 Nº DE DORMENTES</v>
      </c>
      <c r="S372" s="145" t="str">
        <f>IF(SP_SUL!V375="","*",SP_SUL!V375)</f>
        <v>Felipe</v>
      </c>
      <c r="T372" s="145" t="str">
        <f>IF(SP_SUL!W375="","*",SP_SUL!W375)</f>
        <v>Substituição de dormentes</v>
      </c>
      <c r="U372" s="137">
        <f ca="1">_xlfn.XLOOKUP(G372&amp;$U$2,BS_CONTROLE[CHAVE],BS_CONTROLE[Quantidade_11],"-")</f>
        <v>0</v>
      </c>
      <c r="V372" s="137">
        <f ca="1">_xlfn.XLOOKUP(G372&amp;$V$2,BS_CONTROLE[CHAVE],BS_CONTROLE[Quantidade_11],"-")</f>
        <v>0</v>
      </c>
      <c r="W372" s="137" t="str">
        <f ca="1">_xlfn.XLOOKUP(G372&amp;$W$2,BS_CONTROLE[CHAVE],BS_CONTROLE[Quantidade_11],"-")</f>
        <v>-</v>
      </c>
    </row>
    <row r="373" spans="1:23">
      <c r="A373" s="146" t="str">
        <f>IF(SP_SUL!Y376="","*",SP_SUL!Y376)</f>
        <v>OPORTUNIDADE</v>
      </c>
      <c r="B373" s="146" t="str">
        <f>IF(SP_SUL!X376="","*",SP_SUL!X376)</f>
        <v>Oportunidade</v>
      </c>
      <c r="C373" s="146" t="str">
        <f>IF(SP_SUL!Z376="","*",SP_SUL!Z376)</f>
        <v>*</v>
      </c>
      <c r="D373" s="139" t="str">
        <f>IF(SP_SUL!S376="","*",SP_SUL!S376)</f>
        <v>SP SUL</v>
      </c>
      <c r="E373" s="139" t="str">
        <f>IF(SP_SUL!T376="","*",SP_SUL!T376)</f>
        <v>ZKE-ZEV</v>
      </c>
      <c r="F373" s="145">
        <f>IF(SP_SUL!B376="","*",SP_SUL!B376)</f>
        <v>46093</v>
      </c>
      <c r="G373" s="145" t="str">
        <f>IF(SP_SUL!D376="","*",SP_SUL!D376)</f>
        <v>V89</v>
      </c>
      <c r="H373" s="145" t="str">
        <f>IF(SP_SUL!F376="","*",SP_SUL!F376)</f>
        <v>MECANIZAÇÃO - SOCADORA</v>
      </c>
      <c r="I373" s="145" t="str">
        <f>IF(SP_SUL!H376="","*",SP_SUL!H376)</f>
        <v>ZEM130-1</v>
      </c>
      <c r="J373" s="145" t="str">
        <f>IF(SP_SUL!I376="","*",SP_SUL!I376)</f>
        <v>ZEM130-2</v>
      </c>
      <c r="K373" s="139" t="str">
        <f>IF(SP_SUL!M376="","*",SP_SUL!M376)</f>
        <v>ZYQ-ZEM</v>
      </c>
      <c r="L373" s="139" t="str">
        <f>IF(SP_SUL!N376="","*",SP_SUL!N376)</f>
        <v>ZEM1302</v>
      </c>
      <c r="M373" s="140">
        <f>IF(SP_SUL!J376="","*",SP_SUL!J376)</f>
        <v>55</v>
      </c>
      <c r="N373" s="144">
        <f>IF(SP_SUL!K376="","*",SP_SUL!K376)</f>
        <v>132.5</v>
      </c>
      <c r="O373" s="144">
        <f>IF(SP_SUL!L376="","*",SP_SUL!L376)</f>
        <v>131.97999999999999</v>
      </c>
      <c r="P373" s="143">
        <f>IF(SP_SUL!O376="","*",SP_SUL!O376)</f>
        <v>0.38541666666666669</v>
      </c>
      <c r="Q373" s="143">
        <f>IF(SP_SUL!P376="","*",SP_SUL!P376)</f>
        <v>8.3333333333333329E-2</v>
      </c>
      <c r="R373" s="145" t="str">
        <f>IF(SP_SUL!Q376="","*",CONCATENATE(SP_SUL!Q376," ",SP_SUL!R376))</f>
        <v>480 M</v>
      </c>
      <c r="S373" s="145" t="str">
        <f>IF(SP_SUL!V376="","*",SP_SUL!V376)</f>
        <v>Antonioni</v>
      </c>
      <c r="T373" s="145" t="str">
        <f>IF(SP_SUL!W376="","*",SP_SUL!W376)</f>
        <v>Socaria mecanizada</v>
      </c>
      <c r="U373" s="137">
        <f ca="1">_xlfn.XLOOKUP(G373&amp;$U$2,BS_CONTROLE[CHAVE],BS_CONTROLE[Quantidade_11],"-")</f>
        <v>0</v>
      </c>
      <c r="V373" s="137">
        <f ca="1">_xlfn.XLOOKUP(G373&amp;$V$2,BS_CONTROLE[CHAVE],BS_CONTROLE[Quantidade_11],"-")</f>
        <v>0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IF(SP_SUL!Y378="","*",SP_SUL!Y378)</f>
        <v>OPORTUNIDADE</v>
      </c>
      <c r="B375" s="146" t="str">
        <f>IF(SP_SUL!X378="","*",SP_SUL!X378)</f>
        <v>Oportunidade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ZKE-ZEV</v>
      </c>
      <c r="F375" s="145">
        <f>IF(SP_SUL!B378="","*",SP_SUL!B378)</f>
        <v>46093</v>
      </c>
      <c r="G375" s="145" t="str">
        <f>IF(SP_SUL!D378="","*",SP_SUL!D378)</f>
        <v>MOD ZRB</v>
      </c>
      <c r="H375" s="145" t="str">
        <f>IF(SP_SUL!F378="","*",SP_SUL!F378)</f>
        <v>BLOCO</v>
      </c>
      <c r="I375" s="145" t="str">
        <f>IF(SP_SUL!H378="","*",SP_SUL!H378)</f>
        <v>-</v>
      </c>
      <c r="J375" s="145" t="str">
        <f>IF(SP_SUL!I378="","*",SP_SUL!I378)</f>
        <v>-</v>
      </c>
      <c r="K375" s="139" t="str">
        <f>IF(SP_SUL!M378="","*",SP_SUL!M378)</f>
        <v>ZEJ-ZRB</v>
      </c>
      <c r="L375" s="139" t="str">
        <f>IF(SP_SUL!N378="","*",SP_SUL!N378)</f>
        <v>ZEJZRB</v>
      </c>
      <c r="M375" s="140">
        <f>IF(SP_SUL!J378="","*",SP_SUL!J378)</f>
        <v>55</v>
      </c>
      <c r="N375" s="144">
        <f>IF(SP_SUL!K378="","*",SP_SUL!K378)</f>
        <v>145.9</v>
      </c>
      <c r="O375" s="144">
        <f>IF(SP_SUL!L378="","*",SP_SUL!L378)</f>
        <v>151.69999999999999</v>
      </c>
      <c r="P375" s="143">
        <f>IF(SP_SUL!O378="","*",SP_SUL!O378)</f>
        <v>0.33333333333333331</v>
      </c>
      <c r="Q375" s="143">
        <f>IF(SP_SUL!P378="","*",SP_SUL!P378)</f>
        <v>0.33333333333333331</v>
      </c>
      <c r="R375" s="145" t="str">
        <f>IF(SP_SUL!Q378="","*",CONCATENATE(SP_SUL!Q378," ",SP_SUL!R378))</f>
        <v>1 BINÁRIO</v>
      </c>
      <c r="S375" s="145" t="str">
        <f>IF(SP_SUL!V378="","*",SP_SUL!V378)</f>
        <v>Alisson</v>
      </c>
      <c r="T375" s="145" t="str">
        <f>IF(SP_SUL!W378="","*",SP_SUL!W378)</f>
        <v>Interdição de 08h nas seguintes SB’s: ZEJ-2 / 148ZEJ-2 / 149148-2 / 150149-2 / ZRB150-2
Considerar abertura na MC9 motivo 21 do W99
MC1 do W97 em Z3V3 às 07h20 e circula em licença até ZRB150-2 KM 150+600 (1º e 2º veículo / V96 circula em comboio com o W97)
MC1 do V95 em ZEM-1 às 07h20 e circula em licença até ZRB150-2 KM 150+150 (3º veículo)
MC1 do W99 em ZEM-1 às 07h30 e circula em licença até ZRB150-2 KM 150+100 (4º veículo)
MC1 do W96 em ZEM-1 às 07h40 e circula em licença até 148ZEJ-2 KM 147+520 (5º veículo)
Não há como manter ZEJ-2 livre neste intervalo para engatar Helper; W96 irá utilizar a SB para descarga de dormentes.
W97 + V96 já precisam entrar na Via 2, invertendo pelo travessão de ZEV.
Necessidade de invasão com V96 + W97 por 40 min em ZRB-2, na 6ª hora de intervalo para descarga de pedra; após a descarga os veículos retornam para ZRB150-2 (realizar em bloqueio para agilizar).
Necessidade de invasão com W96 por 30 min no travessão de ZEJ, na 5ª hora de intervalo para descarga de dormentes; após a descarga o veículo segue pela LJ de ZEM-1.
W97 e V96 finalizam na LN3 de ZEV-1.
W96, W99 e V95 finalizam na LJ de ZEM-1.</v>
      </c>
      <c r="U375" s="137">
        <f ca="1">_xlfn.XLOOKUP(G375&amp;$U$2,BS_CONTROLE[CHAVE],BS_CONTROLE[Quantidade_11],"-")</f>
        <v>0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ZKE-ZEV</v>
      </c>
      <c r="F376" s="145">
        <f>IF(SP_SUL!B379="","*",SP_SUL!B379)</f>
        <v>46093</v>
      </c>
      <c r="G376" s="145" t="str">
        <f>IF(SP_SUL!D379="","*",SP_SUL!D379)</f>
        <v>W96</v>
      </c>
      <c r="H376" s="145" t="str">
        <f>IF(SP_SUL!F379="","*",SP_SUL!F379)</f>
        <v>MODERNIZAÇÃO - OUTRA ATIVIDADE</v>
      </c>
      <c r="I376" s="145" t="str">
        <f>IF(SP_SUL!H379="","*",SP_SUL!H379)</f>
        <v xml:space="preserve">ZEM1 </v>
      </c>
      <c r="J376" s="145" t="str">
        <f>IF(SP_SUL!I379="","*",SP_SUL!I379)</f>
        <v xml:space="preserve">ZEM1 </v>
      </c>
      <c r="K376" s="139" t="str">
        <f>IF(SP_SUL!M379="","*",SP_SUL!M379)</f>
        <v>ZEJ-ZEV</v>
      </c>
      <c r="L376" s="139" t="str">
        <f>IF(SP_SUL!N379="","*",SP_SUL!N379)</f>
        <v>148ZEJ2</v>
      </c>
      <c r="M376" s="140">
        <f>IF(SP_SUL!J379="","*",SP_SUL!J379)</f>
        <v>55</v>
      </c>
      <c r="N376" s="144">
        <f>IF(SP_SUL!K379="","*",SP_SUL!K379)</f>
        <v>147.52000000000001</v>
      </c>
      <c r="O376" s="144" t="str">
        <f>IF(SP_SUL!L379="","*",SP_SUL!L379)</f>
        <v>-</v>
      </c>
      <c r="P376" s="143">
        <f>IF(SP_SUL!O379="","*",SP_SUL!O379)</f>
        <v>0.31944444444444442</v>
      </c>
      <c r="Q376" s="143">
        <f>IF(SP_SUL!P379="","*",SP_SUL!P379)</f>
        <v>0</v>
      </c>
      <c r="R376" s="145" t="str">
        <f>IF(SP_SUL!Q379="","*",CONCATENATE(SP_SUL!Q379," ",SP_SUL!R379))</f>
        <v>1 BINÁRIO</v>
      </c>
      <c r="S376" s="145" t="str">
        <f>IF(SP_SUL!V379="","*",SP_SUL!V379)</f>
        <v>Alisson</v>
      </c>
      <c r="T376" s="145" t="str">
        <f>IF(SP_SUL!W379="","*",SP_SUL!W379)</f>
        <v>Deslocamento de ZEM-1 até o km147+520 entre 148ZEJ-2</v>
      </c>
      <c r="U376" s="137">
        <f ca="1">_xlfn.XLOOKUP(G376&amp;$U$2,BS_CONTROLE[CHAVE],BS_CONTROLE[Quantidade_11],"-")</f>
        <v>0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ZKE-ZEV</v>
      </c>
      <c r="F377" s="145">
        <f>IF(SP_SUL!B380="","*",SP_SUL!B380)</f>
        <v>46093</v>
      </c>
      <c r="G377" s="145" t="str">
        <f>IF(SP_SUL!D380="","*",SP_SUL!D380)</f>
        <v>W99</v>
      </c>
      <c r="H377" s="145" t="str">
        <f>IF(SP_SUL!F380="","*",SP_SUL!F380)</f>
        <v>MODERNIZAÇÃO - PEDRA - DESCARGA</v>
      </c>
      <c r="I377" s="145" t="str">
        <f>IF(SP_SUL!H380="","*",SP_SUL!H380)</f>
        <v>ZEM1</v>
      </c>
      <c r="J377" s="145" t="str">
        <f>IF(SP_SUL!I380="","*",SP_SUL!I380)</f>
        <v xml:space="preserve">ZEM1 </v>
      </c>
      <c r="K377" s="139" t="str">
        <f>IF(SP_SUL!M380="","*",SP_SUL!M380)</f>
        <v>ZEJ-ZEV</v>
      </c>
      <c r="L377" s="139" t="str">
        <f>IF(SP_SUL!N380="","*",SP_SUL!N380)</f>
        <v>ZRB1502</v>
      </c>
      <c r="M377" s="140">
        <f>IF(SP_SUL!J380="","*",SP_SUL!J380)</f>
        <v>55</v>
      </c>
      <c r="N377" s="144">
        <f>IF(SP_SUL!K380="","*",SP_SUL!K380)</f>
        <v>150.1</v>
      </c>
      <c r="O377" s="144" t="str">
        <f>IF(SP_SUL!L380="","*",SP_SUL!L380)</f>
        <v>-</v>
      </c>
      <c r="P377" s="143">
        <f>IF(SP_SUL!O380="","*",SP_SUL!O380)</f>
        <v>0.30555555555555558</v>
      </c>
      <c r="Q377" s="143">
        <f>IF(SP_SUL!P380="","*",SP_SUL!P380)</f>
        <v>0</v>
      </c>
      <c r="R377" s="145" t="str">
        <f>IF(SP_SUL!Q380="","*",CONCATENATE(SP_SUL!Q380," ",SP_SUL!R380))</f>
        <v>10 VAGÕES</v>
      </c>
      <c r="S377" s="145" t="str">
        <f>IF(SP_SUL!V380="","*",SP_SUL!V380)</f>
        <v>Alisson</v>
      </c>
      <c r="T377" s="145" t="str">
        <f>IF(SP_SUL!W380="","*",SP_SUL!W380)</f>
        <v>Deslocamento de ZEM-1 até km150+100 entre ZRB150-2</v>
      </c>
      <c r="U377" s="137">
        <f ca="1">_xlfn.XLOOKUP(G377&amp;$U$2,BS_CONTROLE[CHAVE],BS_CONTROLE[Quantidade_11],"-")</f>
        <v>0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ZKE-ZEV</v>
      </c>
      <c r="F378" s="145">
        <f>IF(SP_SUL!B381="","*",SP_SUL!B381)</f>
        <v>46093</v>
      </c>
      <c r="G378" s="145" t="str">
        <f>IF(SP_SUL!D381="","*",SP_SUL!D381)</f>
        <v>V95</v>
      </c>
      <c r="H378" s="145" t="str">
        <f>IF(SP_SUL!F381="","*",SP_SUL!F381)</f>
        <v>MODERNIZAÇÃO - SOCADORA</v>
      </c>
      <c r="I378" s="145" t="str">
        <f>IF(SP_SUL!H381="","*",SP_SUL!H381)</f>
        <v>ZEM1301</v>
      </c>
      <c r="J378" s="145" t="str">
        <f>IF(SP_SUL!I381="","*",SP_SUL!I381)</f>
        <v>ZEM1</v>
      </c>
      <c r="K378" s="139" t="str">
        <f>IF(SP_SUL!M381="","*",SP_SUL!M381)</f>
        <v>ZEJ-ZEV</v>
      </c>
      <c r="L378" s="139" t="str">
        <f>IF(SP_SUL!N381="","*",SP_SUL!N381)</f>
        <v>ZRB1502</v>
      </c>
      <c r="M378" s="140">
        <f>IF(SP_SUL!J381="","*",SP_SUL!J381)</f>
        <v>55</v>
      </c>
      <c r="N378" s="144">
        <f>IF(SP_SUL!K381="","*",SP_SUL!K381)</f>
        <v>150.15</v>
      </c>
      <c r="O378" s="144" t="str">
        <f>IF(SP_SUL!L381="","*",SP_SUL!L381)</f>
        <v>-</v>
      </c>
      <c r="P378" s="143">
        <f>IF(SP_SUL!O381="","*",SP_SUL!O381)</f>
        <v>0.30555555555555558</v>
      </c>
      <c r="Q378" s="143">
        <f>IF(SP_SUL!P381="","*",SP_SUL!P381)</f>
        <v>0</v>
      </c>
      <c r="R378" s="145" t="str">
        <f>IF(SP_SUL!Q381="","*",CONCATENATE(SP_SUL!Q381," ",SP_SUL!R381))</f>
        <v>500 M</v>
      </c>
      <c r="S378" s="145" t="str">
        <f>IF(SP_SUL!V381="","*",SP_SUL!V381)</f>
        <v>Alisson</v>
      </c>
      <c r="T378" s="145" t="str">
        <f>IF(SP_SUL!W381="","*",SP_SUL!W381)</f>
        <v>Deslocamento de ZEM-1 até km 150+150 entre ZRB150-2</v>
      </c>
      <c r="U378" s="137">
        <f ca="1">_xlfn.XLOOKUP(G378&amp;$U$2,BS_CONTROLE[CHAVE],BS_CONTROLE[Quantidade_11],"-")</f>
        <v>0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ZKE-ZEV</v>
      </c>
      <c r="F379" s="145">
        <f>IF(SP_SUL!B382="","*",SP_SUL!B382)</f>
        <v>46093</v>
      </c>
      <c r="G379" s="145" t="str">
        <f>IF(SP_SUL!D382="","*",SP_SUL!D382)</f>
        <v>W97</v>
      </c>
      <c r="H379" s="145" t="str">
        <f>IF(SP_SUL!F382="","*",SP_SUL!F382)</f>
        <v>MODERNIZAÇÃO - OUTRA ATIVIDADE</v>
      </c>
      <c r="I379" s="145" t="str">
        <f>IF(SP_SUL!H382="","*",SP_SUL!H382)</f>
        <v>Z3VZEV</v>
      </c>
      <c r="J379" s="145" t="str">
        <f>IF(SP_SUL!I382="","*",SP_SUL!I382)</f>
        <v>Z3VZEV</v>
      </c>
      <c r="K379" s="139" t="str">
        <f>IF(SP_SUL!M382="","*",SP_SUL!M382)</f>
        <v>ZEJ-ZEV</v>
      </c>
      <c r="L379" s="139" t="str">
        <f>IF(SP_SUL!N382="","*",SP_SUL!N382)</f>
        <v>ZRB1502</v>
      </c>
      <c r="M379" s="140">
        <f>IF(SP_SUL!J382="","*",SP_SUL!J382)</f>
        <v>55</v>
      </c>
      <c r="N379" s="144">
        <f>IF(SP_SUL!K382="","*",SP_SUL!K382)</f>
        <v>150.6</v>
      </c>
      <c r="O379" s="144" t="str">
        <f>IF(SP_SUL!L382="","*",SP_SUL!L382)</f>
        <v>-</v>
      </c>
      <c r="P379" s="143">
        <f>IF(SP_SUL!O382="","*",SP_SUL!O382)</f>
        <v>0.30555555555555558</v>
      </c>
      <c r="Q379" s="143">
        <f>IF(SP_SUL!P382="","*",SP_SUL!P382)</f>
        <v>0</v>
      </c>
      <c r="R379" s="145" t="str">
        <f>IF(SP_SUL!Q382="","*",CONCATENATE(SP_SUL!Q382," ",SP_SUL!R382))</f>
        <v>1 BINÁRIO</v>
      </c>
      <c r="S379" s="145" t="str">
        <f>IF(SP_SUL!V382="","*",SP_SUL!V382)</f>
        <v>Alisson</v>
      </c>
      <c r="T379" s="145" t="str">
        <f>IF(SP_SUL!W382="","*",SP_SUL!W382)</f>
        <v>W97 + V96 Deslocamento em comboio de ZEV até km 150+600 entre ZRB150-2</v>
      </c>
      <c r="U379" s="137">
        <f ca="1">_xlfn.XLOOKUP(G379&amp;$U$2,BS_CONTROLE[CHAVE],BS_CONTROLE[Quantidade_11],"-")</f>
        <v>0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IF(SP_SUL!Y383="","*",SP_SUL!Y383)</f>
        <v>OPORTUNIDADE</v>
      </c>
      <c r="B380" s="146" t="str">
        <f>IF(SP_SUL!X383="","*",SP_SUL!X383)</f>
        <v>Oportunidade</v>
      </c>
      <c r="C380" s="146" t="str">
        <f>IF(SP_SUL!Z383="","*",SP_SUL!Z383)</f>
        <v>*</v>
      </c>
      <c r="D380" s="139" t="str">
        <f>IF(SP_SUL!S383="","*",SP_SUL!S383)</f>
        <v>SP SUL</v>
      </c>
      <c r="E380" s="139" t="str">
        <f>IF(SP_SUL!T383="","*",SP_SUL!T383)</f>
        <v>ZKE-ZEV</v>
      </c>
      <c r="F380" s="145">
        <f>IF(SP_SUL!B383="","*",SP_SUL!B383)</f>
        <v>46093</v>
      </c>
      <c r="G380" s="145" t="str">
        <f>IF(SP_SUL!D383="","*",SP_SUL!D383)</f>
        <v>V96</v>
      </c>
      <c r="H380" s="145" t="str">
        <f>IF(SP_SUL!F383="","*",SP_SUL!F383)</f>
        <v>MODERNIZAÇÃO - SOCADORA</v>
      </c>
      <c r="I380" s="145" t="str">
        <f>IF(SP_SUL!H383="","*",SP_SUL!H383)</f>
        <v>Z3VZEV</v>
      </c>
      <c r="J380" s="145" t="str">
        <f>IF(SP_SUL!I383="","*",SP_SUL!I383)</f>
        <v>Z3VZEV</v>
      </c>
      <c r="K380" s="139" t="str">
        <f>IF(SP_SUL!M383="","*",SP_SUL!M383)</f>
        <v>ZEJ-ZEV</v>
      </c>
      <c r="L380" s="139" t="str">
        <f>IF(SP_SUL!N383="","*",SP_SUL!N383)</f>
        <v>ZRB1502</v>
      </c>
      <c r="M380" s="140">
        <f>IF(SP_SUL!J383="","*",SP_SUL!J383)</f>
        <v>55</v>
      </c>
      <c r="N380" s="144">
        <f>IF(SP_SUL!K383="","*",SP_SUL!K383)</f>
        <v>150.6</v>
      </c>
      <c r="O380" s="144" t="str">
        <f>IF(SP_SUL!L383="","*",SP_SUL!L383)</f>
        <v>-</v>
      </c>
      <c r="P380" s="143">
        <f>IF(SP_SUL!O383="","*",SP_SUL!O383)</f>
        <v>0.30555555555555558</v>
      </c>
      <c r="Q380" s="143">
        <f>IF(SP_SUL!P383="","*",SP_SUL!P383)</f>
        <v>0</v>
      </c>
      <c r="R380" s="145" t="str">
        <f>IF(SP_SUL!Q383="","*",CONCATENATE(SP_SUL!Q383," ",SP_SUL!R383))</f>
        <v>500 M</v>
      </c>
      <c r="S380" s="145" t="str">
        <f>IF(SP_SUL!V383="","*",SP_SUL!V383)</f>
        <v>Alisson</v>
      </c>
      <c r="T380" s="145" t="str">
        <f>IF(SP_SUL!W383="","*",SP_SUL!W383)</f>
        <v>W97 + V96 Deslocamento em comboio de ZEV até km 150+600 entre ZRB150-2</v>
      </c>
      <c r="U380" s="137">
        <f ca="1">_xlfn.XLOOKUP(G380&amp;$U$2,BS_CONTROLE[CHAVE],BS_CONTROLE[Quantidade_11],"-")</f>
        <v>0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46093</v>
      </c>
      <c r="G381" s="145" t="str">
        <f>IF(SP_SUL!D384="","*",SP_SUL!D384)</f>
        <v>MODERNIZAÇÃO TURMA 2</v>
      </c>
      <c r="H381" s="145" t="str">
        <f>IF(SP_SUL!F384="","*",SP_SUL!F384)</f>
        <v>MODERNIZAÇÃO - SOLDA</v>
      </c>
      <c r="I381" s="145" t="str">
        <f>IF(SP_SUL!H384="","*",SP_SUL!H384)</f>
        <v>-</v>
      </c>
      <c r="J381" s="145" t="str">
        <f>IF(SP_SUL!I384="","*",SP_SUL!I384)</f>
        <v>-</v>
      </c>
      <c r="K381" s="139" t="str">
        <f>IF(SP_SUL!M384="","*",SP_SUL!M384)</f>
        <v>ZEJ-ZEV</v>
      </c>
      <c r="L381" s="139" t="str">
        <f>IF(SP_SUL!N384="","*",SP_SUL!N384)</f>
        <v>148ZEJ2</v>
      </c>
      <c r="M381" s="140">
        <f>IF(SP_SUL!J384="","*",SP_SUL!J384)</f>
        <v>55</v>
      </c>
      <c r="N381" s="144">
        <f>IF(SP_SUL!K384="","*",SP_SUL!K384)</f>
        <v>148</v>
      </c>
      <c r="O381" s="144">
        <f>IF(SP_SUL!L384="","*",SP_SUL!L384)</f>
        <v>148.4</v>
      </c>
      <c r="P381" s="143">
        <f>IF(SP_SUL!O384="","*",SP_SUL!O384)</f>
        <v>0.33333333333333331</v>
      </c>
      <c r="Q381" s="143">
        <f>IF(SP_SUL!P384="","*",SP_SUL!P384)</f>
        <v>0</v>
      </c>
      <c r="R381" s="145" t="str">
        <f>IF(SP_SUL!Q384="","*",CONCATENATE(SP_SUL!Q384," ",SP_SUL!R384))</f>
        <v>2 Nº DE SOLDA</v>
      </c>
      <c r="S381" s="145" t="str">
        <f>IF(SP_SUL!V384="","*",SP_SUL!V384)</f>
        <v>Alisson</v>
      </c>
      <c r="T381" s="145" t="str">
        <f>IF(SP_SUL!W384="","*",SP_SUL!W384)</f>
        <v xml:space="preserve">Execução de solda - Condicionado a temperatura </v>
      </c>
      <c r="U381" s="137">
        <f ca="1">_xlfn.XLOOKUP(G381&amp;$U$2,BS_CONTROLE[CHAVE],BS_CONTROLE[Quantidade_11],"-")</f>
        <v>1</v>
      </c>
      <c r="V381" s="137">
        <f ca="1">_xlfn.XLOOKUP(G381&amp;$V$2,BS_CONTROLE[CHAVE],BS_CONTROLE[Quantidade_11],"-")</f>
        <v>0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ZEV-ZPT</v>
      </c>
      <c r="F383" s="145">
        <f>IF(SP_SUL!B386="","*",SP_SUL!B386)</f>
        <v>46093</v>
      </c>
      <c r="G383" s="145" t="str">
        <f>IF(SP_SUL!D386="","*",SP_SUL!D386)</f>
        <v>JACIANO (TF-674)</v>
      </c>
      <c r="H383" s="145" t="str">
        <f>IF(SP_SUL!F386="","*",SP_SUL!F386)</f>
        <v>PDM - SUBSTITUIÇÃO - DORMENTE</v>
      </c>
      <c r="I383" s="145" t="str">
        <f>IF(SP_SUL!H386="","*",SP_SUL!H386)</f>
        <v>-</v>
      </c>
      <c r="J383" s="145" t="str">
        <f>IF(SP_SUL!I386="","*",SP_SUL!I386)</f>
        <v>-</v>
      </c>
      <c r="K383" s="139" t="str">
        <f>IF(SP_SUL!M386="","*",SP_SUL!M386)</f>
        <v>ZEZ-069</v>
      </c>
      <c r="L383" s="139" t="str">
        <f>IF(SP_SUL!N386="","*",SP_SUL!N386)</f>
        <v>K73K721</v>
      </c>
      <c r="M383" s="140">
        <f>IF(SP_SUL!J386="","*",SP_SUL!J386)</f>
        <v>54</v>
      </c>
      <c r="N383" s="144">
        <f>IF(SP_SUL!K386="","*",SP_SUL!K386)</f>
        <v>72</v>
      </c>
      <c r="O383" s="144" t="str">
        <f>IF(SP_SUL!L386="","*",SP_SUL!L386)</f>
        <v>-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30 Nº DE DORMENTES</v>
      </c>
      <c r="S383" s="145" t="str">
        <f>IF(SP_SUL!V386="","*",SP_SUL!V386)</f>
        <v>Moises</v>
      </c>
      <c r="T383" s="145" t="str">
        <f>IF(SP_SUL!W386="","*",SP_SUL!W386)</f>
        <v>Substituição de dormentes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ZEV-ZPT</v>
      </c>
      <c r="F384" s="145">
        <f>IF(SP_SUL!B387="","*",SP_SUL!B387)</f>
        <v>46093</v>
      </c>
      <c r="G384" s="145" t="str">
        <f>IF(SP_SUL!D387="","*",SP_SUL!D387)</f>
        <v>MODERNIZAÇÃO TURMA 2</v>
      </c>
      <c r="H384" s="145" t="str">
        <f>IF(SP_SUL!F387="","*",SP_SUL!F387)</f>
        <v>MODERNIZAÇÃO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ZXW-ZEZ</v>
      </c>
      <c r="L384" s="139" t="str">
        <f>IF(SP_SUL!N387="","*",SP_SUL!N387)</f>
        <v>ZXWK792</v>
      </c>
      <c r="M384" s="140">
        <f>IF(SP_SUL!J387="","*",SP_SUL!J387)</f>
        <v>92</v>
      </c>
      <c r="N384" s="144">
        <f>IF(SP_SUL!K387="","*",SP_SUL!K387)</f>
        <v>79.67</v>
      </c>
      <c r="O384" s="144" t="str">
        <f>IF(SP_SUL!L387="","*",SP_SUL!L387)</f>
        <v>-</v>
      </c>
      <c r="P384" s="143">
        <f>IF(SP_SUL!O387="","*",SP_SUL!O387)</f>
        <v>0.34375</v>
      </c>
      <c r="Q384" s="143">
        <f>IF(SP_SUL!P387="","*",SP_SUL!P387)</f>
        <v>6.25E-2</v>
      </c>
      <c r="R384" s="145" t="str">
        <f>IF(SP_SUL!Q387="","*",CONCATENATE(SP_SUL!Q387," ",SP_SUL!R387))</f>
        <v>1 Nº DE SOLDA</v>
      </c>
      <c r="S384" s="145" t="str">
        <f>IF(SP_SUL!V387="","*",SP_SUL!V387)</f>
        <v>Augusto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1</v>
      </c>
      <c r="V384" s="137">
        <f ca="1">_xlfn.XLOOKUP(G384&amp;$V$2,BS_CONTROLE[CHAVE],BS_CONTROLE[Quantidade_11],"-")</f>
        <v>0</v>
      </c>
      <c r="W384" s="137" t="str">
        <f ca="1">_xlfn.XLOOKUP(G384&amp;$W$2,BS_CONTROLE[CHAVE],BS_CONTROLE[Quantidade_11],"-")</f>
        <v>-</v>
      </c>
    </row>
    <row r="385" spans="1:23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ZEV-ZPT</v>
      </c>
      <c r="F385" s="145">
        <f>IF(SP_SUL!B388="","*",SP_SUL!B388)</f>
        <v>46093</v>
      </c>
      <c r="G385" s="145" t="str">
        <f>IF(SP_SUL!D388="","*",SP_SUL!D388)</f>
        <v>CARLOS (TP-722)</v>
      </c>
      <c r="H385" s="145" t="str">
        <f>IF(SP_SUL!F388="","*",SP_SUL!F388)</f>
        <v>PDM - SUBSTITUIÇÃO - DORMENTE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ZXW</v>
      </c>
      <c r="L385" s="139" t="str">
        <f>IF(SP_SUL!N388="","*",SP_SUL!N388)</f>
        <v>ZXW2</v>
      </c>
      <c r="M385" s="140">
        <f>IF(SP_SUL!J388="","*",SP_SUL!J388)</f>
        <v>92</v>
      </c>
      <c r="N385" s="144">
        <f>IF(SP_SUL!K388="","*",SP_SUL!K388)</f>
        <v>82</v>
      </c>
      <c r="O385" s="144" t="str">
        <f>IF(SP_SUL!L388="","*",SP_SUL!L388)</f>
        <v>-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30 Nº DE DORMENTES</v>
      </c>
      <c r="S385" s="145" t="str">
        <f>IF(SP_SUL!V388="","*",SP_SUL!V388)</f>
        <v>Moises</v>
      </c>
      <c r="T385" s="145" t="str">
        <f>IF(SP_SUL!W388="","*",SP_SUL!W388)</f>
        <v>Substituição de dormentes</v>
      </c>
      <c r="U385" s="137">
        <f ca="1">_xlfn.XLOOKUP(G385&amp;$U$2,BS_CONTROLE[CHAVE],BS_CONTROLE[Quantidade_11],"-")</f>
        <v>0</v>
      </c>
      <c r="V385" s="137">
        <f ca="1">_xlfn.XLOOKUP(G385&amp;$V$2,BS_CONTROLE[CHAVE],BS_CONTROLE[Quantidade_11],"-")</f>
        <v>0</v>
      </c>
      <c r="W385" s="137" t="str">
        <f ca="1">_xlfn.XLOOKUP(G385&amp;$W$2,BS_CONTROLE[CHAVE],BS_CONTROLE[Quantidade_11],"-")</f>
        <v>-</v>
      </c>
    </row>
    <row r="386" spans="1:23">
      <c r="A386" s="146" t="str">
        <f>IF(SP_SUL!Y389="","*",SP_SUL!Y389)</f>
        <v>OPORTUNIDADE</v>
      </c>
      <c r="B386" s="146" t="str">
        <f>IF(SP_SUL!X389="","*",SP_SUL!X389)</f>
        <v>Oportunidade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ZEV-ZPT</v>
      </c>
      <c r="F386" s="145">
        <f>IF(SP_SUL!B389="","*",SP_SUL!B389)</f>
        <v>46093</v>
      </c>
      <c r="G386" s="145" t="str">
        <f>IF(SP_SUL!D389="","*",SP_SUL!D389)</f>
        <v>RAFAEL (TP-695)</v>
      </c>
      <c r="H386" s="145" t="str">
        <f>IF(SP_SUL!F389="","*",SP_SUL!F389)</f>
        <v>PDM - AMV - JACARÉ</v>
      </c>
      <c r="I386" s="145" t="str">
        <f>IF(SP_SUL!H389="","*",SP_SUL!H389)</f>
        <v>-</v>
      </c>
      <c r="J386" s="145" t="str">
        <f>IF(SP_SUL!I389="","*",SP_SUL!I389)</f>
        <v>*</v>
      </c>
      <c r="K386" s="139" t="str">
        <f>IF(SP_SUL!M389="","*",SP_SUL!M389)</f>
        <v>ZGP</v>
      </c>
      <c r="L386" s="139" t="str">
        <f>IF(SP_SUL!N389="","*",SP_SUL!N389)</f>
        <v>ZGP2</v>
      </c>
      <c r="M386" s="140">
        <f>IF(SP_SUL!J389="","*",SP_SUL!J389)</f>
        <v>92</v>
      </c>
      <c r="N386" s="144">
        <f>IF(SP_SUL!K389="","*",SP_SUL!K389)</f>
        <v>101.95</v>
      </c>
      <c r="O386" s="144" t="str">
        <f>IF(SP_SUL!L389="","*",SP_SUL!L389)</f>
        <v>-</v>
      </c>
      <c r="P386" s="143">
        <f>IF(SP_SUL!O389="","*",SP_SUL!O389)</f>
        <v>0.375</v>
      </c>
      <c r="Q386" s="143">
        <f>IF(SP_SUL!P389="","*",SP_SUL!P389)</f>
        <v>0.125</v>
      </c>
      <c r="R386" s="145" t="str">
        <f>IF(SP_SUL!Q389="","*",CONCATENATE(SP_SUL!Q389," ",SP_SUL!R389))</f>
        <v>2 Nº DE PEÇAS</v>
      </c>
      <c r="S386" s="145" t="str">
        <f>IF(SP_SUL!V389="","*",SP_SUL!V389)</f>
        <v>Moises</v>
      </c>
      <c r="T386" s="145" t="str">
        <f>IF(SP_SUL!W389="","*",SP_SUL!W389)</f>
        <v>PDM - Substituição de jacaré</v>
      </c>
      <c r="U386" s="137">
        <f ca="1">_xlfn.XLOOKUP(G386&amp;$U$2,BS_CONTROLE[CHAVE],BS_CONTROLE[Quantidade_11],"-")</f>
        <v>0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ZEV-ZPT</v>
      </c>
      <c r="F387" s="145">
        <f>IF(SP_SUL!B390="","*",SP_SUL!B390)</f>
        <v>46093</v>
      </c>
      <c r="G387" s="145" t="str">
        <f>IF(SP_SUL!D390="","*",SP_SUL!D390)</f>
        <v>MOD ZGP</v>
      </c>
      <c r="H387" s="145" t="str">
        <f>IF(SP_SUL!F390="","*",SP_SUL!F390)</f>
        <v>BLOCO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ZGP</v>
      </c>
      <c r="L387" s="139" t="str">
        <f>IF(SP_SUL!N390="","*",SP_SUL!N390)</f>
        <v>ZGP2</v>
      </c>
      <c r="M387" s="140">
        <f>IF(SP_SUL!J390="","*",SP_SUL!J390)</f>
        <v>92</v>
      </c>
      <c r="N387" s="144">
        <f>IF(SP_SUL!K390="","*",SP_SUL!K390)</f>
        <v>102</v>
      </c>
      <c r="O387" s="144">
        <f>IF(SP_SUL!L390="","*",SP_SUL!L390)</f>
        <v>106.3</v>
      </c>
      <c r="P387" s="143">
        <f>IF(SP_SUL!O390="","*",SP_SUL!O390)</f>
        <v>0.33333333333333331</v>
      </c>
      <c r="Q387" s="143">
        <f>IF(SP_SUL!P390="","*",SP_SUL!P390)</f>
        <v>0.22916666666666666</v>
      </c>
      <c r="R387" s="145" t="str">
        <f>IF(SP_SUL!Q390="","*",CONCATENATE(SP_SUL!Q390," ",SP_SUL!R390))</f>
        <v>1 BINÁRIO</v>
      </c>
      <c r="S387" s="145" t="str">
        <f>IF(SP_SUL!V390="","*",SP_SUL!V390)</f>
        <v>Augusto</v>
      </c>
      <c r="T387" s="145" t="str">
        <f>IF(SP_SUL!W390="","*",SP_SUL!W390)</f>
        <v>Horário limite de abertura do intervalo: 09:30h
Duração: 10h00 com interdição total de ZGP2, 105ZGP-2 e ZPT105-2</v>
      </c>
      <c r="U387" s="137">
        <f ca="1">_xlfn.XLOOKUP(G387&amp;$U$2,BS_CONTROLE[CHAVE],BS_CONTROLE[Quantidade_11],"-")</f>
        <v>1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ZEV-ZPT</v>
      </c>
      <c r="F388" s="145">
        <f>IF(SP_SUL!B391="","*",SP_SUL!B391)</f>
        <v>46093</v>
      </c>
      <c r="G388" s="145" t="str">
        <f>IF(SP_SUL!D391="","*",SP_SUL!D391)</f>
        <v>V85</v>
      </c>
      <c r="H388" s="145" t="str">
        <f>IF(SP_SUL!F391="","*",SP_SUL!F391)</f>
        <v>MECANIZAÇÃO - SOCADORA</v>
      </c>
      <c r="I388" s="145" t="str">
        <f>IF(SP_SUL!H391="","*",SP_SUL!H391)</f>
        <v>ZDRZPT</v>
      </c>
      <c r="J388" s="145" t="str">
        <f>IF(SP_SUL!I391="","*",SP_SUL!I391)</f>
        <v>ZDRZPT</v>
      </c>
      <c r="K388" s="139" t="str">
        <f>IF(SP_SUL!M391="","*",SP_SUL!M391)</f>
        <v>ZGP</v>
      </c>
      <c r="L388" s="139" t="str">
        <f>IF(SP_SUL!N391="","*",SP_SUL!N391)</f>
        <v>ZGP2</v>
      </c>
      <c r="M388" s="140">
        <f>IF(SP_SUL!J391="","*",SP_SUL!J391)</f>
        <v>92</v>
      </c>
      <c r="N388" s="144">
        <f>IF(SP_SUL!K391="","*",SP_SUL!K391)</f>
        <v>102.1</v>
      </c>
      <c r="O388" s="144">
        <f>IF(SP_SUL!L391="","*",SP_SUL!L391)</f>
        <v>103.54</v>
      </c>
      <c r="P388" s="143">
        <f>IF(SP_SUL!O391="","*",SP_SUL!O391)</f>
        <v>0.32291666666666669</v>
      </c>
      <c r="Q388" s="143">
        <f>IF(SP_SUL!P391="","*",SP_SUL!P391)</f>
        <v>0</v>
      </c>
      <c r="R388" s="145" t="str">
        <f>IF(SP_SUL!Q391="","*",CONCATENATE(SP_SUL!Q391," ",SP_SUL!R391))</f>
        <v>1310 M</v>
      </c>
      <c r="S388" s="145" t="str">
        <f>IF(SP_SUL!V391="","*",SP_SUL!V391)</f>
        <v>Augusto</v>
      </c>
      <c r="T388" s="145" t="str">
        <f>IF(SP_SUL!W391="","*",SP_SUL!W391)</f>
        <v>Socaria Mecanizada</v>
      </c>
      <c r="U388" s="137">
        <f ca="1">_xlfn.XLOOKUP(G388&amp;$U$2,BS_CONTROLE[CHAVE],BS_CONTROLE[Quantidade_11],"-")</f>
        <v>1860</v>
      </c>
      <c r="V388" s="137">
        <f ca="1">_xlfn.XLOOKUP(G388&amp;$V$2,BS_CONTROLE[CHAVE],BS_CONTROLE[Quantidade_11],"-")</f>
        <v>1</v>
      </c>
      <c r="W388" s="137">
        <f ca="1">_xlfn.XLOOKUP(G388&amp;$W$2,BS_CONTROLE[CHAVE],BS_CONTROLE[Quantidade_11],"-")</f>
        <v>266</v>
      </c>
    </row>
    <row r="389" spans="1:23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46093</v>
      </c>
      <c r="G389" s="145" t="str">
        <f>IF(SP_SUL!D392="","*",SP_SUL!D392)</f>
        <v>W62</v>
      </c>
      <c r="H389" s="145" t="str">
        <f>IF(SP_SUL!F392="","*",SP_SUL!F392)</f>
        <v>MODERNIZAÇÃO - PEDRA - DESCARGA</v>
      </c>
      <c r="I389" s="145" t="str">
        <f>IF(SP_SUL!H392="","*",SP_SUL!H392)</f>
        <v>ZDRZPT</v>
      </c>
      <c r="J389" s="145" t="str">
        <f>IF(SP_SUL!I392="","*",SP_SUL!I392)</f>
        <v>ZDRZPT</v>
      </c>
      <c r="K389" s="139" t="str">
        <f>IF(SP_SUL!M392="","*",SP_SUL!M392)</f>
        <v>ZGP</v>
      </c>
      <c r="L389" s="139" t="str">
        <f>IF(SP_SUL!N392="","*",SP_SUL!N392)</f>
        <v>ZGP2</v>
      </c>
      <c r="M389" s="140">
        <f>IF(SP_SUL!J392="","*",SP_SUL!J392)</f>
        <v>92</v>
      </c>
      <c r="N389" s="144">
        <f>IF(SP_SUL!K392="","*",SP_SUL!K392)</f>
        <v>103.07</v>
      </c>
      <c r="O389" s="144">
        <f>IF(SP_SUL!L392="","*",SP_SUL!L392)</f>
        <v>104.8</v>
      </c>
      <c r="P389" s="143">
        <f>IF(SP_SUL!O392="","*",SP_SUL!O392)</f>
        <v>0.32291666666666669</v>
      </c>
      <c r="Q389" s="143">
        <f>IF(SP_SUL!P392="","*",SP_SUL!P392)</f>
        <v>0</v>
      </c>
      <c r="R389" s="145" t="str">
        <f>IF(SP_SUL!Q392="","*",CONCATENATE(SP_SUL!Q392," ",SP_SUL!R392))</f>
        <v>2 VAGÕES</v>
      </c>
      <c r="S389" s="145" t="str">
        <f>IF(SP_SUL!V392="","*",SP_SUL!V392)</f>
        <v>Augusto</v>
      </c>
      <c r="T389" s="145" t="str">
        <f>IF(SP_SUL!W392="","*",SP_SUL!W392)</f>
        <v>Descarga de dormentes + Recolha de dormentes + Descarga de pedra</v>
      </c>
      <c r="U389" s="137">
        <f ca="1">_xlfn.XLOOKUP(G389&amp;$U$2,BS_CONTROLE[CHAVE],BS_CONTROLE[Quantidade_11],"-")</f>
        <v>1</v>
      </c>
      <c r="V389" s="137">
        <f ca="1">_xlfn.XLOOKUP(G389&amp;$V$2,BS_CONTROLE[CHAVE],BS_CONTROLE[Quantidade_11],"-")</f>
        <v>1</v>
      </c>
      <c r="W389" s="137" t="str">
        <f ca="1">_xlfn.XLOOKUP(G389&amp;$W$2,BS_CONTROLE[CHAVE],BS_CONTROLE[Quantidade_11],"-")</f>
        <v>-</v>
      </c>
    </row>
    <row r="390" spans="1:23">
      <c r="A390" s="146" t="str">
        <f>IF(SP_SUL!Y393="","*",SP_SUL!Y393)</f>
        <v>OPORTUNIDADE</v>
      </c>
      <c r="B390" s="146" t="str">
        <f>IF(SP_SUL!X393="","*",SP_SUL!X393)</f>
        <v>Oportunidade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46093</v>
      </c>
      <c r="G390" s="145" t="str">
        <f>IF(SP_SUL!D393="","*",SP_SUL!D393)</f>
        <v>HUELTON (TP-725)</v>
      </c>
      <c r="H390" s="145" t="str">
        <f>IF(SP_SUL!F393="","*",SP_SUL!F393)</f>
        <v>PDM - SOLDA</v>
      </c>
      <c r="I390" s="145" t="str">
        <f>IF(SP_SUL!H393="","*",SP_SUL!H393)</f>
        <v>-</v>
      </c>
      <c r="J390" s="145" t="str">
        <f>IF(SP_SUL!I393="","*",SP_SUL!I393)</f>
        <v>*</v>
      </c>
      <c r="K390" s="139" t="str">
        <f>IF(SP_SUL!M393="","*",SP_SUL!M393)</f>
        <v>ZPT</v>
      </c>
      <c r="L390" s="139" t="str">
        <f>IF(SP_SUL!N393="","*",SP_SUL!N393)</f>
        <v>ZPT2</v>
      </c>
      <c r="M390" s="140">
        <f>IF(SP_SUL!J393="","*",SP_SUL!J393)</f>
        <v>92</v>
      </c>
      <c r="N390" s="144">
        <f>IF(SP_SUL!K393="","*",SP_SUL!K393)</f>
        <v>106.8</v>
      </c>
      <c r="O390" s="144" t="str">
        <f>IF(SP_SUL!L393="","*",SP_SUL!L393)</f>
        <v>-</v>
      </c>
      <c r="P390" s="143">
        <f>IF(SP_SUL!O393="","*",SP_SUL!O393)</f>
        <v>0.375</v>
      </c>
      <c r="Q390" s="143">
        <f>IF(SP_SUL!P393="","*",SP_SUL!P393)</f>
        <v>0.125</v>
      </c>
      <c r="R390" s="145" t="str">
        <f>IF(SP_SUL!Q393="","*",CONCATENATE(SP_SUL!Q393," ",SP_SUL!R393))</f>
        <v>2 Nº DE SOLDA</v>
      </c>
      <c r="S390" s="145" t="str">
        <f>IF(SP_SUL!V393="","*",SP_SUL!V393)</f>
        <v>Moises</v>
      </c>
      <c r="T390" s="145" t="str">
        <f>IF(SP_SUL!W393="","*",SP_SUL!W393)</f>
        <v xml:space="preserve">Execução de solda - Condicionado a temperatura </v>
      </c>
      <c r="U390" s="137">
        <f ca="1">_xlfn.XLOOKUP(G390&amp;$U$2,BS_CONTROLE[CHAVE],BS_CONTROLE[Quantidade_11],"-")</f>
        <v>0</v>
      </c>
      <c r="V390" s="137">
        <f ca="1">_xlfn.XLOOKUP(G390&amp;$V$2,BS_CONTROLE[CHAVE],BS_CONTROLE[Quantidade_11],"-")</f>
        <v>0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IF(SP_SUL!Y394="","*",SP_SUL!Y394)</f>
        <v>OPORTUNIDADE</v>
      </c>
      <c r="B391" s="146" t="str">
        <f>IF(SP_SUL!X394="","*",SP_SUL!X394)</f>
        <v>Oportunidade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46093</v>
      </c>
      <c r="G391" s="145" t="str">
        <f>IF(SP_SUL!D394="","*",SP_SUL!D394)</f>
        <v>EXPANSÃO TURMA 1</v>
      </c>
      <c r="H391" s="145" t="str">
        <f>IF(SP_SUL!F394="","*",SP_SUL!F394)</f>
        <v>EXPANSÃO - SOLDA</v>
      </c>
      <c r="I391" s="145" t="str">
        <f>IF(SP_SUL!H394="","*",SP_SUL!H394)</f>
        <v>-</v>
      </c>
      <c r="J391" s="145" t="str">
        <f>IF(SP_SUL!I394="","*",SP_SUL!I394)</f>
        <v>-</v>
      </c>
      <c r="K391" s="139" t="str">
        <f>IF(SP_SUL!M394="","*",SP_SUL!M394)</f>
        <v>ZGM-109</v>
      </c>
      <c r="L391" s="139">
        <f>IF(SP_SUL!N394="","*",SP_SUL!N394)</f>
        <v>1121111</v>
      </c>
      <c r="M391" s="140">
        <f>IF(SP_SUL!J394="","*",SP_SUL!J394)</f>
        <v>30</v>
      </c>
      <c r="N391" s="144">
        <f>IF(SP_SUL!K394="","*",SP_SUL!K394)</f>
        <v>111.5</v>
      </c>
      <c r="O391" s="144">
        <f>IF(SP_SUL!L394="","*",SP_SUL!L394)</f>
        <v>112</v>
      </c>
      <c r="P391" s="143">
        <f>IF(SP_SUL!O394="","*",SP_SUL!O394)</f>
        <v>0.41666666666666669</v>
      </c>
      <c r="Q391" s="143">
        <f>IF(SP_SUL!P394="","*",SP_SUL!P394)</f>
        <v>6.25E-2</v>
      </c>
      <c r="R391" s="145" t="str">
        <f>IF(SP_SUL!Q394="","*",CONCATENATE(SP_SUL!Q394," ",SP_SUL!R394))</f>
        <v>1 Nº DE SOLDA</v>
      </c>
      <c r="S391" s="145" t="str">
        <f>IF(SP_SUL!V394="","*",SP_SUL!V394)</f>
        <v>Pedro</v>
      </c>
      <c r="T391" s="145" t="str">
        <f>IF(SP_SUL!W394="","*",SP_SUL!W394)</f>
        <v xml:space="preserve">Execução de solda - Condicionado a temperatura </v>
      </c>
      <c r="U391" s="137" t="str">
        <f ca="1">_xlfn.XLOOKUP(G391&amp;$U$2,BS_CONTROLE[CHAVE],BS_CONTROLE[Quantidade_11],"-")</f>
        <v>-</v>
      </c>
      <c r="V391" s="137">
        <f ca="1">_xlfn.XLOOKUP(G391&amp;$V$2,BS_CONTROLE[CHAVE],BS_CONTROLE[Quantidade_11],"-")</f>
        <v>0</v>
      </c>
      <c r="W391" s="137" t="str">
        <f ca="1">_xlfn.XLOOKUP(G391&amp;$W$2,BS_CONTROLE[CHAVE],BS_CONTROLE[Quantidade_11],"-")</f>
        <v>-</v>
      </c>
    </row>
    <row r="392" spans="1:23">
      <c r="A392" s="146" t="str">
        <f>IF(SP_SUL!Y395="","*",SP_SUL!Y395)</f>
        <v>OPORTUNIDADE</v>
      </c>
      <c r="B392" s="146" t="str">
        <f>IF(SP_SUL!X395="","*",SP_SUL!X395)</f>
        <v>Oportunidade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46093</v>
      </c>
      <c r="G392" s="145" t="str">
        <f>IF(SP_SUL!D395="","*",SP_SUL!D395)</f>
        <v>DIEGO (TF-42)</v>
      </c>
      <c r="H392" s="145" t="str">
        <f>IF(SP_SUL!F395="","*",SP_SUL!F395)</f>
        <v>LIMPEZA LASTRO</v>
      </c>
      <c r="I392" s="145" t="str">
        <f>IF(SP_SUL!H395="","*",SP_SUL!H395)</f>
        <v>-</v>
      </c>
      <c r="J392" s="145" t="str">
        <f>IF(SP_SUL!I395="","*",SP_SUL!I395)</f>
        <v>-</v>
      </c>
      <c r="K392" s="139" t="str">
        <f>IF(SP_SUL!M395="","*",SP_SUL!M395)</f>
        <v>ZGM-109</v>
      </c>
      <c r="L392" s="139">
        <f>IF(SP_SUL!N395="","*",SP_SUL!N395)</f>
        <v>1131121</v>
      </c>
      <c r="M392" s="140">
        <f>IF(SP_SUL!J395="","*",SP_SUL!J395)</f>
        <v>30</v>
      </c>
      <c r="N392" s="144">
        <f>IF(SP_SUL!K395="","*",SP_SUL!K395)</f>
        <v>113</v>
      </c>
      <c r="O392" s="144" t="str">
        <f>IF(SP_SUL!L395="","*",SP_SUL!L395)</f>
        <v>-</v>
      </c>
      <c r="P392" s="143">
        <f>IF(SP_SUL!O395="","*",SP_SUL!O395)</f>
        <v>0.41666666666666669</v>
      </c>
      <c r="Q392" s="143">
        <f>IF(SP_SUL!P395="","*",SP_SUL!P395)</f>
        <v>6.25E-2</v>
      </c>
      <c r="R392" s="145" t="str">
        <f>IF(SP_SUL!Q395="","*",CONCATENATE(SP_SUL!Q395," ",SP_SUL!R395))</f>
        <v>30 M</v>
      </c>
      <c r="S392" s="145" t="str">
        <f>IF(SP_SUL!V395="","*",SP_SUL!V395)</f>
        <v>Moises</v>
      </c>
      <c r="T392" s="145" t="str">
        <f>IF(SP_SUL!W395="","*",SP_SUL!W395)</f>
        <v>Limpeza de lastro</v>
      </c>
      <c r="U392" s="137">
        <f ca="1">_xlfn.XLOOKUP(G392&amp;$U$2,BS_CONTROLE[CHAVE],BS_CONTROLE[Quantidade_11],"-")</f>
        <v>0</v>
      </c>
      <c r="V392" s="137">
        <f ca="1">_xlfn.XLOOKUP(G392&amp;$V$2,BS_CONTROLE[CHAVE],BS_CONTROLE[Quantidade_11],"-")</f>
        <v>0</v>
      </c>
      <c r="W392" s="137">
        <f ca="1">_xlfn.XLOOKUP(G392&amp;$W$2,BS_CONTROLE[CHAVE],BS_CONTROLE[Quantidade_11],"-")</f>
        <v>0</v>
      </c>
    </row>
    <row r="393" spans="1:23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ZEV-ZPT</v>
      </c>
      <c r="F393" s="145">
        <f>IF(SP_SUL!B396="","*",SP_SUL!B396)</f>
        <v>46093</v>
      </c>
      <c r="G393" s="145" t="str">
        <f>IF(SP_SUL!D396="","*",SP_SUL!D396)</f>
        <v>A84</v>
      </c>
      <c r="H393" s="145" t="str">
        <f>IF(SP_SUL!F396="","*",SP_SUL!F396)</f>
        <v>DETECÇÃO - RONDA 7 DIAS</v>
      </c>
      <c r="I393" s="145" t="str">
        <f>IF(SP_SUL!H396="","*",SP_SUL!H396)</f>
        <v>ZPT105-1</v>
      </c>
      <c r="J393" s="145" t="str">
        <f>IF(SP_SUL!I396="","*",SP_SUL!I396)</f>
        <v>ZEV-1</v>
      </c>
      <c r="K393" s="139" t="str">
        <f>IF(SP_SUL!M396="","*",SP_SUL!M396)</f>
        <v>ZPT-ZEV</v>
      </c>
      <c r="L393" s="139" t="str">
        <f>IF(SP_SUL!N396="","*",SP_SUL!N396)</f>
        <v>ZPT-ZEV</v>
      </c>
      <c r="M393" s="140">
        <f>IF(SP_SUL!J396="","*",SP_SUL!J396)</f>
        <v>54</v>
      </c>
      <c r="N393" s="144">
        <f>IF(SP_SUL!K396="","*",SP_SUL!K396)</f>
        <v>106</v>
      </c>
      <c r="O393" s="144" t="str">
        <f>IF(SP_SUL!L396="","*",SP_SUL!L396)</f>
        <v>*</v>
      </c>
      <c r="P393" s="143">
        <f>IF(SP_SUL!O396="","*",SP_SUL!O396)</f>
        <v>0.3125</v>
      </c>
      <c r="Q393" s="143">
        <f>IF(SP_SUL!P396="","*",SP_SUL!P396)</f>
        <v>4.1666666666666664E-2</v>
      </c>
      <c r="R393" s="145" t="str">
        <f>IF(SP_SUL!Q396="","*",CONCATENATE(SP_SUL!Q396," ",SP_SUL!R396))</f>
        <v>1 KM</v>
      </c>
      <c r="S393" s="145" t="str">
        <f>IF(SP_SUL!V396="","*",SP_SUL!V396)</f>
        <v>Jhon</v>
      </c>
      <c r="T393" s="145" t="str">
        <f>IF(SP_SUL!W396="","*",SP_SUL!W396)</f>
        <v>R7D</v>
      </c>
      <c r="U393" s="137">
        <f ca="1">_xlfn.XLOOKUP(G393&amp;$U$2,BS_CONTROLE[CHAVE],BS_CONTROLE[Quantidade_11],"-")</f>
        <v>40</v>
      </c>
      <c r="V393" s="137">
        <f ca="1">_xlfn.XLOOKUP(G393&amp;$V$2,BS_CONTROLE[CHAVE],BS_CONTROLE[Quantidade_11],"-")</f>
        <v>82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>
        <f ca="1">_xlfn.XLOOKUP(G533&amp;$V$2,BS_CONTROLE[CHAVE],BS_CONTROLE[Quantidade_11],"-")</f>
        <v>0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>
        <f ca="1">_xlfn.XLOOKUP(G768&amp;$U$2,BS_CONTROLE[CHAVE],BS_CONTROLE[Quantidade_11],"-")</f>
        <v>0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2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5" t="s">
        <v>1585</v>
      </c>
      <c r="D5" s="236"/>
      <c r="E5" s="236"/>
      <c r="F5" s="236"/>
      <c r="G5" s="236"/>
      <c r="H5" s="236"/>
      <c r="I5" s="236"/>
      <c r="J5" s="237"/>
      <c r="K5" s="238" t="s">
        <v>1586</v>
      </c>
      <c r="L5" s="239"/>
      <c r="M5" s="239"/>
      <c r="N5" s="239"/>
      <c r="O5" s="240" t="s">
        <v>1587</v>
      </c>
      <c r="P5" s="241"/>
    </row>
    <row r="6" spans="1:16" s="74" customFormat="1" ht="15" customHeight="1">
      <c r="A6" s="66" t="s">
        <v>1583</v>
      </c>
      <c r="B6" s="75" t="s">
        <v>1582</v>
      </c>
      <c r="C6" s="76" t="s">
        <v>961</v>
      </c>
      <c r="D6" s="77" t="s">
        <v>962</v>
      </c>
      <c r="E6" s="76" t="s">
        <v>1588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1589</v>
      </c>
      <c r="M6" s="80" t="s">
        <v>576</v>
      </c>
      <c r="N6" s="81" t="s">
        <v>956</v>
      </c>
      <c r="O6" s="158" t="s">
        <v>999</v>
      </c>
      <c r="P6" s="133" t="s">
        <v>1590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6.9444444444444447E-4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6.9444444444444447E-4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6.9444444444444447E-4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6.9444444444444447E-4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6.9444444444444447E-4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6.9444444444444447E-4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2</v>
      </c>
      <c r="P296" s="147" t="str">
        <f>IF($A$2=1,IF(SP_SUL!BJ296="","*",SP_SUL!BJ296),IF(SP_SUL!BK296="","*",SP_SUL!BK296))</f>
        <v>Programado para 13h00 / TP informou pronto 14h30 / via solicitou 2h30 de intervalo, devido baixo efetivo da turma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>Sem condições climáticas (chuva)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2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 / Devido cancelamento do intervalo da MRS + anomalias (i72; U53;M64)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>
        <f>IF(SP_SUL!B310="","*",SP_SUL!B310)</f>
        <v>46091</v>
      </c>
      <c r="B310" s="83" t="str">
        <f>IF(SP_SUL!X310="","*",SP_SUL!X310)</f>
        <v>Extra</v>
      </c>
      <c r="C310" s="83" t="str">
        <f>IF(SP_SUL!S310="","*",SP_SUL!S310)</f>
        <v>SP SUL</v>
      </c>
      <c r="D310" s="83" t="str">
        <f>IF(SP_SUL!T310="","*",SP_SUL!T310)</f>
        <v>ZKE-ZEV</v>
      </c>
      <c r="E310" s="83" t="str">
        <f>IF(SP_SUL!D310="","*",SP_SUL!D310)</f>
        <v>MODERNIZAÇÃO TURMA 2</v>
      </c>
      <c r="F310" s="83" t="str">
        <f>IF(SP_SUL!H310="","*",SP_SUL!H310)</f>
        <v>-</v>
      </c>
      <c r="G310" s="83" t="str">
        <f>IF(SP_SUL!M310="","*",SP_SUL!M310)</f>
        <v>ZEJ-ZEV</v>
      </c>
      <c r="H310" s="116">
        <f>IF(SP_SUL!K310="","*",SP_SUL!K310)</f>
        <v>151.30000000000001</v>
      </c>
      <c r="I310" s="113">
        <f>IF(SP_SUL!O310="","*",SP_SUL!O310)</f>
        <v>0.625</v>
      </c>
      <c r="J310" s="113">
        <f>IF(SP_SUL!P310="","*",SP_SUL!P310)</f>
        <v>2.0833333333333332E-2</v>
      </c>
      <c r="K310" s="83" t="str">
        <f>IF(SP_SUL!AK310="","*",SP_SUL!AK310)</f>
        <v>-</v>
      </c>
      <c r="L310" s="83" t="str">
        <f>IF(SP_SUL!AM310="","*",SP_SUL!AM310)</f>
        <v>ZEJ-ZEV</v>
      </c>
      <c r="M310" s="83">
        <f>IF(SP_SUL!AP310="","*",SP_SUL!AP310)</f>
        <v>151.30000000000001</v>
      </c>
      <c r="N310" s="83" t="str">
        <f>IF(SP_SUL!AM310="","*",SP_SUL!AM310)</f>
        <v>ZEJ-ZEV</v>
      </c>
      <c r="O310" s="110">
        <f>IF(SP_SUL!BH310="","*",SP_SUL!BH310)</f>
        <v>2</v>
      </c>
      <c r="P310" s="147" t="str">
        <f>IF($A$2=1,IF(SP_SUL!BJ310="","*",SP_SUL!BJ310),IF(SP_SUL!BK310="","*",SP_SUL!BK310))</f>
        <v>Em intervalo das 15h24 até 16h04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2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2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2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2</v>
      </c>
      <c r="P324" s="147" t="str">
        <f>IF($A$2=1,IF(SP_SUL!BJ324="","*",SP_SUL!BJ324),IF(SP_SUL!BK324="","*",SP_SUL!BK324))</f>
        <v>MC1 08h07 / inf pronto 08h59 / Autorizado entrada na via 09h16 / Realizado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2</v>
      </c>
      <c r="P325" s="147" t="str">
        <f>IF($A$2=1,IF(SP_SUL!BJ325="","*",SP_SUL!BJ325),IF(SP_SUL!BK325="","*",SP_SUL!BK325))</f>
        <v>Realizado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>
        <f>IF(SP_SUL!BH330="","*",SP_SUL!BH330)</f>
        <v>0</v>
      </c>
      <c r="P330" s="147" t="str">
        <f>IF($A$2=1,IF(SP_SUL!BJ330="","*",SP_SUL!BJ330),IF(SP_SUL!BK330="","*",SP_SUL!BK330))</f>
        <v>Cancelado / Condições climáticas (chuva)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>
        <f>IF(SP_SUL!BH331="","*",SP_SUL!BH331)</f>
        <v>2</v>
      </c>
      <c r="P331" s="147" t="str">
        <f>IF($A$2=1,IF(SP_SUL!BJ331="","*",SP_SUL!BJ331),IF(SP_SUL!BK331="","*",SP_SUL!BK331))</f>
        <v>MC1 11h13 / autorizado entrada na via 11h20 / Em deslocamento para ZFH</v>
      </c>
    </row>
    <row r="332" spans="1:16">
      <c r="A332" s="82">
        <f>IF(SP_SUL!B332="","*",SP_SUL!B332)</f>
        <v>46092</v>
      </c>
      <c r="B332" s="83" t="str">
        <f>IF(SP_SUL!X332="","*",SP_SUL!X332)</f>
        <v>Oportunidade</v>
      </c>
      <c r="C332" s="83" t="str">
        <f>IF(SP_SUL!S332="","*",SP_SUL!S332)</f>
        <v>SP SUL</v>
      </c>
      <c r="D332" s="83" t="str">
        <f>IF(SP_SUL!T332="","*",SP_SUL!T332)</f>
        <v>ZBV-ZRX</v>
      </c>
      <c r="E332" s="83" t="str">
        <f>IF(SP_SUL!D332="","*",SP_SUL!D332)</f>
        <v>V92</v>
      </c>
      <c r="F332" s="83" t="str">
        <f>IF(SP_SUL!H332="","*",SP_SUL!H332)</f>
        <v>ZAC-2</v>
      </c>
      <c r="G332" s="83" t="str">
        <f>IF(SP_SUL!M332="","*",SP_SUL!M332)</f>
        <v>ZAC-ZSW</v>
      </c>
      <c r="H332" s="116">
        <f>IF(SP_SUL!K332="","*",SP_SUL!K332)</f>
        <v>86.5</v>
      </c>
      <c r="I332" s="113">
        <f>IF(SP_SUL!O332="","*",SP_SUL!O332)</f>
        <v>0.375</v>
      </c>
      <c r="J332" s="113">
        <f>IF(SP_SUL!P332="","*",SP_SUL!P332)</f>
        <v>8.3333333333333329E-2</v>
      </c>
      <c r="K332" s="83" t="str">
        <f>IF(SP_SUL!AK332="","*",SP_SUL!AK332)</f>
        <v>ZAC-2</v>
      </c>
      <c r="L332" s="83" t="str">
        <f>IF(SP_SUL!AM332="","*",SP_SUL!AM332)</f>
        <v>ZAC-ZSW</v>
      </c>
      <c r="M332" s="83">
        <f>IF(SP_SUL!AP332="","*",SP_SUL!AP332)</f>
        <v>86.5</v>
      </c>
      <c r="N332" s="83" t="str">
        <f>IF(SP_SUL!AM332="","*",SP_SUL!AM332)</f>
        <v>ZAC-ZSW</v>
      </c>
      <c r="O332" s="110">
        <f>IF(SP_SUL!BH332="","*",SP_SUL!BH332)</f>
        <v>0</v>
      </c>
      <c r="P332" s="147" t="str">
        <f>IF($A$2=1,IF(SP_SUL!BJ332="","*",SP_SUL!BJ332),IF(SP_SUL!BK332="","*",SP_SUL!BK332))</f>
        <v>MC às 10h14 devido à queda de sistema, ocasionando perda de faixa.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>
        <f>IF(SP_SUL!BH333="","*",SP_SUL!BH333)</f>
        <v>0</v>
      </c>
      <c r="P333" s="147" t="str">
        <f>IF($A$2=1,IF(SP_SUL!BJ333="","*",SP_SUL!BJ333),IF(SP_SUL!BK333="","*",SP_SUL!BK333))</f>
        <v>TP pronto 10h24 / Sem oportunidade de faixa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>
        <f>IF(SP_SUL!BH334="","*",SP_SUL!BH334)</f>
        <v>0</v>
      </c>
      <c r="P334" s="147" t="str">
        <f>IF($A$2=1,IF(SP_SUL!BJ334="","*",SP_SUL!BJ334),IF(SP_SUL!BK334="","*",SP_SUL!BK334))</f>
        <v>TP pronto 09h49 / devido condições climáticas (forte chuva) sem possibilidade de  realizar intervalo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>
        <f>IF(SP_SUL!BH335="","*",SP_SUL!BH335)</f>
        <v>0</v>
      </c>
      <c r="P335" s="147" t="str">
        <f>IF($A$2=1,IF(SP_SUL!BJ335="","*",SP_SUL!BJ335),IF(SP_SUL!BK335="","*",SP_SUL!BK335))</f>
        <v>TP pronto 09h49 / porém forte chuvas no local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>
        <f>IF(SP_SUL!BH336="","*",SP_SUL!BH336)</f>
        <v>0</v>
      </c>
      <c r="P336" s="147" t="str">
        <f>IF($A$2=1,IF(SP_SUL!BJ336="","*",SP_SUL!BJ336),IF(SP_SUL!BK336="","*",SP_SUL!BK336))</f>
        <v>MC1 10h33 / Sem oportunidade de faixa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>
        <f>IF(SP_SUL!BH337="","*",SP_SUL!BH337)</f>
        <v>0</v>
      </c>
      <c r="P337" s="147" t="str">
        <f>IF($A$2=1,IF(SP_SUL!BJ337="","*",SP_SUL!BJ337),IF(SP_SUL!BK337="","*",SP_SUL!BK337))</f>
        <v>Cancelado / Condições climáticas (chuva)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>
        <f>IF(SP_SUL!BH338="","*",SP_SUL!BH338)</f>
        <v>0</v>
      </c>
      <c r="P338" s="147" t="str">
        <f>IF($A$2=1,IF(SP_SUL!BJ338="","*",SP_SUL!BJ338),IF(SP_SUL!BK338="","*",SP_SUL!BK338))</f>
        <v>Cancelado / Condições climáticas (chuva)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>
        <f>IF(SP_SUL!BH339="","*",SP_SUL!BH339)</f>
        <v>2</v>
      </c>
      <c r="P339" s="147" t="str">
        <f>IF($A$2=1,IF(SP_SUL!BJ339="","*",SP_SUL!BJ339),IF(SP_SUL!BK339="","*",SP_SUL!BK339))</f>
        <v>Realizado inspeção R7D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>
        <f>IF(SP_SUL!BH340="","*",SP_SUL!BH340)</f>
        <v>0</v>
      </c>
      <c r="P340" s="147" t="str">
        <f>IF($A$2=1,IF(SP_SUL!BJ340="","*",SP_SUL!BJ340),IF(SP_SUL!BK340="","*",SP_SUL!BK340))</f>
        <v>Sem acesso no local, devido chuva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>
        <f>IF(SP_SUL!BH341="","*",SP_SUL!BH341)</f>
        <v>2</v>
      </c>
      <c r="P341" s="147" t="str">
        <f>IF($A$2=1,IF(SP_SUL!BJ341="","*",SP_SUL!BJ341),IF(SP_SUL!BK341="","*",SP_SUL!BK341))</f>
        <v>Realizado intervalo bloco das 09h20 até 17h20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>
        <f>IF(SP_SUL!BH342="","*",SP_SUL!BH342)</f>
        <v>2</v>
      </c>
      <c r="P342" s="147" t="str">
        <f>IF($A$2=1,IF(SP_SUL!BJ342="","*",SP_SUL!BJ342),IF(SP_SUL!BK342="","*",SP_SUL!BK342))</f>
        <v>Realizado intervalo bloco das 09h20 até 17h20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>
        <f>IF(SP_SUL!BH343="","*",SP_SUL!BH343)</f>
        <v>2</v>
      </c>
      <c r="P343" s="147" t="str">
        <f>IF($A$2=1,IF(SP_SUL!BJ343="","*",SP_SUL!BJ343),IF(SP_SUL!BK343="","*",SP_SUL!BK343))</f>
        <v>Realizado intervalo bloco das 09h20 até 17h20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>
        <f>IF(SP_SUL!BH344="","*",SP_SUL!BH344)</f>
        <v>2</v>
      </c>
      <c r="P344" s="147" t="str">
        <f>IF($A$2=1,IF(SP_SUL!BJ344="","*",SP_SUL!BJ344),IF(SP_SUL!BK344="","*",SP_SUL!BK344))</f>
        <v>Avariou em inspeção no km123+605 via 1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ZYQ-ZEM</v>
      </c>
      <c r="M345" s="83">
        <f>IF(SP_SUL!AP345="","*",SP_SUL!AP345)</f>
        <v>128</v>
      </c>
      <c r="N345" s="83" t="str">
        <f>IF(SP_SUL!AM345="","*",SP_SUL!AM345)</f>
        <v>ZYQ-ZEM</v>
      </c>
      <c r="O345" s="110">
        <f>IF(SP_SUL!BH345="","*",SP_SUL!BH345)</f>
        <v>2</v>
      </c>
      <c r="P345" s="147" t="str">
        <f>IF($A$2=1,IF(SP_SUL!BJ345="","*",SP_SUL!BJ345),IF(SP_SUL!BK345="","*",SP_SUL!BK345))</f>
        <v>Devido à concessão do intervalo no bloco ZYQ x ZEM, foi alterada a programação para posicionamento de dormentes no km 128+000, via 2. Intervalo realizado.</v>
      </c>
    </row>
    <row r="346" spans="1:16">
      <c r="A346" s="82">
        <f>IF(SP_SUL!B346="","*",SP_SUL!B346)</f>
        <v>46092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SUPER ZEM</v>
      </c>
      <c r="F346" s="83" t="str">
        <f>IF(SP_SUL!H346="","*",SP_SUL!H346)</f>
        <v>-</v>
      </c>
      <c r="G346" s="83" t="str">
        <f>IF(SP_SUL!M346="","*",SP_SUL!M346)</f>
        <v>ZYQ-ZEM</v>
      </c>
      <c r="H346" s="116">
        <f>IF(SP_SUL!K346="","*",SP_SUL!K346)</f>
        <v>127.676</v>
      </c>
      <c r="I346" s="113">
        <f>IF(SP_SUL!O346="","*",SP_SUL!O346)</f>
        <v>0.41666666666666669</v>
      </c>
      <c r="J346" s="113">
        <f>IF(SP_SUL!P346="","*",SP_SUL!P346)</f>
        <v>0.33333333333333331</v>
      </c>
      <c r="K346" s="83" t="str">
        <f>IF(SP_SUL!AK346="","*",SP_SUL!AK346)</f>
        <v>-</v>
      </c>
      <c r="L346" s="83" t="str">
        <f>IF(SP_SUL!AM346="","*",SP_SUL!AM346)</f>
        <v>ZYQ-ZEM</v>
      </c>
      <c r="M346" s="83">
        <f>IF(SP_SUL!AP346="","*",SP_SUL!AP346)</f>
        <v>127.676</v>
      </c>
      <c r="N346" s="83" t="str">
        <f>IF(SP_SUL!AM346="","*",SP_SUL!AM346)</f>
        <v>ZYQ-ZEM</v>
      </c>
      <c r="O346" s="110">
        <f>IF(SP_SUL!BH346="","*",SP_SUL!BH346)</f>
        <v>2</v>
      </c>
      <c r="P346" s="147" t="str">
        <f>IF($A$2=1,IF(SP_SUL!BJ346="","*",SP_SUL!BJ346),IF(SP_SUL!BK346="","*",SP_SUL!BK346))</f>
        <v>Em intervalo das 09h20 até 17h20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EDSON (TP-719)</v>
      </c>
      <c r="F347" s="83" t="str">
        <f>IF(SP_SUL!H347="","*",SP_SUL!H347)</f>
        <v>*</v>
      </c>
      <c r="G347" s="83" t="str">
        <f>IF(SP_SUL!M347="","*",SP_SUL!M347)</f>
        <v>ZYQ-ZEM</v>
      </c>
      <c r="H347" s="116">
        <f>IF(SP_SUL!K347="","*",SP_SUL!K347)</f>
        <v>129</v>
      </c>
      <c r="I347" s="113">
        <f>IF(SP_SUL!O347="","*",SP_SUL!O347)</f>
        <v>0.41666666666666669</v>
      </c>
      <c r="J347" s="113">
        <f>IF(SP_SUL!P347="","*",SP_SUL!P347)</f>
        <v>6.9444444444444447E-4</v>
      </c>
      <c r="K347" s="83">
        <f>IF(SP_SUL!AK347="","*",SP_SUL!AK347)</f>
        <v>0</v>
      </c>
      <c r="L347" s="83" t="str">
        <f>IF(SP_SUL!AM347="","*",SP_SUL!AM347)</f>
        <v>ZYQ-ZEM</v>
      </c>
      <c r="M347" s="83">
        <f>IF(SP_SUL!AP347="","*",SP_SUL!AP347)</f>
        <v>129</v>
      </c>
      <c r="N347" s="83" t="str">
        <f>IF(SP_SUL!AM347="","*",SP_SUL!AM347)</f>
        <v>ZYQ-ZEM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bloco das 09h20 até 17h20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EDSON (TP-780)</v>
      </c>
      <c r="F348" s="83" t="str">
        <f>IF(SP_SUL!H348="","*",SP_SUL!H348)</f>
        <v>*</v>
      </c>
      <c r="G348" s="83" t="str">
        <f>IF(SP_SUL!M348="","*",SP_SUL!M348)</f>
        <v>ZYQ-ZEM</v>
      </c>
      <c r="H348" s="116">
        <f>IF(SP_SUL!K348="","*",SP_SUL!K348)</f>
        <v>129</v>
      </c>
      <c r="I348" s="113">
        <f>IF(SP_SUL!O348="","*",SP_SUL!O348)</f>
        <v>0.41666666666666669</v>
      </c>
      <c r="J348" s="113">
        <f>IF(SP_SUL!P348="","*",SP_SUL!P348)</f>
        <v>6.9444444444444447E-4</v>
      </c>
      <c r="K348" s="83">
        <f>IF(SP_SUL!AK348="","*",SP_SUL!AK348)</f>
        <v>0</v>
      </c>
      <c r="L348" s="83" t="str">
        <f>IF(SP_SUL!AM348="","*",SP_SUL!AM348)</f>
        <v>ZYQ-ZEM</v>
      </c>
      <c r="M348" s="83">
        <f>IF(SP_SUL!AP348="","*",SP_SUL!AP348)</f>
        <v>129</v>
      </c>
      <c r="N348" s="83" t="str">
        <f>IF(SP_SUL!AM348="","*",SP_SUL!AM348)</f>
        <v>ZYQ-ZEM</v>
      </c>
      <c r="O348" s="110">
        <f>IF(SP_SUL!BH348="","*",SP_SUL!BH348)</f>
        <v>2</v>
      </c>
      <c r="P348" s="147" t="str">
        <f>IF($A$2=1,IF(SP_SUL!BJ348="","*",SP_SUL!BJ348),IF(SP_SUL!BK348="","*",SP_SUL!BK348))</f>
        <v>Realizado intervalo bloco das 09h20 até 17h20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CAIQUE (TP-869)</v>
      </c>
      <c r="F349" s="83" t="str">
        <f>IF(SP_SUL!H349="","*",SP_SUL!H349)</f>
        <v>-</v>
      </c>
      <c r="G349" s="83" t="str">
        <f>IF(SP_SUL!M349="","*",SP_SUL!M349)</f>
        <v>ZEJ-ZEV</v>
      </c>
      <c r="H349" s="116">
        <f>IF(SP_SUL!K349="","*",SP_SUL!K349)</f>
        <v>155.61000000000001</v>
      </c>
      <c r="I349" s="113">
        <f>IF(SP_SUL!O349="","*",SP_SUL!O349)</f>
        <v>0.35416666666666669</v>
      </c>
      <c r="J349" s="113">
        <f>IF(SP_SUL!P349="","*",SP_SUL!P349)</f>
        <v>6.25E-2</v>
      </c>
      <c r="K349" s="83" t="str">
        <f>IF(SP_SUL!AK349="","*",SP_SUL!AK349)</f>
        <v>-</v>
      </c>
      <c r="L349" s="83" t="str">
        <f>IF(SP_SUL!AM349="","*",SP_SUL!AM349)</f>
        <v>ZEJ-ZEV</v>
      </c>
      <c r="M349" s="83">
        <f>IF(SP_SUL!AP349="","*",SP_SUL!AP349)</f>
        <v>155.61000000000001</v>
      </c>
      <c r="N349" s="83" t="str">
        <f>IF(SP_SUL!AM349="","*",SP_SUL!AM349)</f>
        <v>ZEJ-ZEV</v>
      </c>
      <c r="O349" s="110">
        <f>IF(SP_SUL!BH349="","*",SP_SUL!BH349)</f>
        <v>0</v>
      </c>
      <c r="P349" s="147" t="str">
        <f>IF($A$2=1,IF(SP_SUL!BJ349="","*",SP_SUL!BJ349),IF(SP_SUL!BK349="","*",SP_SUL!BK349))</f>
        <v>Cancelado / Condições climáticas (chuva)</v>
      </c>
    </row>
    <row r="350" spans="1:16">
      <c r="A350" s="82">
        <f>IF(SP_SUL!B350="","*",SP_SUL!B350)</f>
        <v>46092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ZKE-ZEV</v>
      </c>
      <c r="E350" s="83" t="str">
        <f>IF(SP_SUL!D350="","*",SP_SUL!D350)</f>
        <v>WALTER (TP-810)</v>
      </c>
      <c r="F350" s="83" t="str">
        <f>IF(SP_SUL!H350="","*",SP_SUL!H350)</f>
        <v>-</v>
      </c>
      <c r="G350" s="83" t="str">
        <f>IF(SP_SUL!M350="","*",SP_SUL!M350)</f>
        <v>ZEJ-ZEV</v>
      </c>
      <c r="H350" s="116">
        <f>IF(SP_SUL!K350="","*",SP_SUL!K350)</f>
        <v>155.691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ZEJ-ZEV</v>
      </c>
      <c r="M350" s="83">
        <f>IF(SP_SUL!AP350="","*",SP_SUL!AP350)</f>
        <v>155.691</v>
      </c>
      <c r="N350" s="83" t="str">
        <f>IF(SP_SUL!AM350="","*",SP_SUL!AM350)</f>
        <v>ZEJ-ZEV</v>
      </c>
      <c r="O350" s="110">
        <f>IF(SP_SUL!BH350="","*",SP_SUL!BH350)</f>
        <v>0</v>
      </c>
      <c r="P350" s="147" t="str">
        <f>IF($A$2=1,IF(SP_SUL!BJ350="","*",SP_SUL!BJ350),IF(SP_SUL!BK350="","*",SP_SUL!BK350))</f>
        <v>Cancelado / Condições climáticas (chuva)</v>
      </c>
    </row>
    <row r="351" spans="1:16">
      <c r="A351" s="82">
        <f>IF(SP_SUL!B351="","*",SP_SUL!B351)</f>
        <v>46092</v>
      </c>
      <c r="B351" s="83" t="str">
        <f>IF(SP_SUL!X351="","*",SP_SUL!X351)</f>
        <v>*</v>
      </c>
      <c r="C351" s="83" t="str">
        <f>IF(SP_SUL!S351="","*",SP_SUL!S351)</f>
        <v>SP SUL</v>
      </c>
      <c r="D351" s="83" t="str">
        <f>IF(SP_SUL!T351="","*",SP_SUL!T351)</f>
        <v>ZKE-ZEV</v>
      </c>
      <c r="E351" s="83" t="str">
        <f>IF(SP_SUL!D351="","*",SP_SUL!D351)</f>
        <v>MATEUS (TP-809)</v>
      </c>
      <c r="F351" s="83" t="str">
        <f>IF(SP_SUL!H351="","*",SP_SUL!H351)</f>
        <v>*</v>
      </c>
      <c r="G351" s="83" t="str">
        <f>IF(SP_SUL!M351="","*",SP_SUL!M351)</f>
        <v>ZEJ-ZEV</v>
      </c>
      <c r="H351" s="116">
        <f>IF(SP_SUL!K351="","*",SP_SUL!K351)</f>
        <v>156.33199999999999</v>
      </c>
      <c r="I351" s="113">
        <f>IF(SP_SUL!O351="","*",SP_SUL!O351)</f>
        <v>0.35416666666666669</v>
      </c>
      <c r="J351" s="113">
        <f>IF(SP_SUL!P351="","*",SP_SUL!P351)</f>
        <v>6.25E-2</v>
      </c>
      <c r="K351" s="83">
        <f>IF(SP_SUL!AK351="","*",SP_SUL!AK351)</f>
        <v>0</v>
      </c>
      <c r="L351" s="83" t="str">
        <f>IF(SP_SUL!AM351="","*",SP_SUL!AM351)</f>
        <v>ZEJ-ZEV</v>
      </c>
      <c r="M351" s="83">
        <f>IF(SP_SUL!AP351="","*",SP_SUL!AP351)</f>
        <v>156.33199999999999</v>
      </c>
      <c r="N351" s="83" t="str">
        <f>IF(SP_SUL!AM351="","*",SP_SUL!AM351)</f>
        <v>ZEJ-ZEV</v>
      </c>
      <c r="O351" s="110">
        <f>IF(SP_SUL!BH351="","*",SP_SUL!BH351)</f>
        <v>0</v>
      </c>
      <c r="P351" s="147" t="str">
        <f>IF($A$2=1,IF(SP_SUL!BJ351="","*",SP_SUL!BJ351),IF(SP_SUL!BK351="","*",SP_SUL!BK351))</f>
        <v>Cancelado / Condições climáticas (chuva)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A84</v>
      </c>
      <c r="F352" s="83" t="str">
        <f>IF(SP_SUL!H352="","*",SP_SUL!H352)</f>
        <v>ZEV-2</v>
      </c>
      <c r="G352" s="83" t="str">
        <f>IF(SP_SUL!M352="","*",SP_SUL!M352)</f>
        <v>ZEV-ZPG</v>
      </c>
      <c r="H352" s="116">
        <f>IF(SP_SUL!K352="","*",SP_SUL!K352)</f>
        <v>65.3</v>
      </c>
      <c r="I352" s="113">
        <f>IF(SP_SUL!O352="","*",SP_SUL!O352)</f>
        <v>0.3125</v>
      </c>
      <c r="J352" s="113">
        <f>IF(SP_SUL!P352="","*",SP_SUL!P352)</f>
        <v>4.1666666666666664E-2</v>
      </c>
      <c r="K352" s="83" t="str">
        <f>IF(SP_SUL!AK352="","*",SP_SUL!AK352)</f>
        <v>ZEV-2</v>
      </c>
      <c r="L352" s="83" t="str">
        <f>IF(SP_SUL!AM352="","*",SP_SUL!AM352)</f>
        <v>ZEV-ZPG</v>
      </c>
      <c r="M352" s="83">
        <f>IF(SP_SUL!AP352="","*",SP_SUL!AP352)</f>
        <v>65.3</v>
      </c>
      <c r="N352" s="83" t="str">
        <f>IF(SP_SUL!AM352="","*",SP_SUL!AM352)</f>
        <v>ZEV-ZPG</v>
      </c>
      <c r="O352" s="110">
        <f>IF(SP_SUL!BH352="","*",SP_SUL!BH352)</f>
        <v>2</v>
      </c>
      <c r="P352" s="147" t="str">
        <f>IF($A$2=1,IF(SP_SUL!BJ352="","*",SP_SUL!BJ352),IF(SP_SUL!BK352="","*",SP_SUL!BK352))</f>
        <v xml:space="preserve">MC1  07h38 / Em inspeção / 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JACIANO (TF-674)</v>
      </c>
      <c r="F353" s="83" t="str">
        <f>IF(SP_SUL!H353="","*",SP_SUL!H353)</f>
        <v>-</v>
      </c>
      <c r="G353" s="83" t="str">
        <f>IF(SP_SUL!M353="","*",SP_SUL!M353)</f>
        <v>ZEZ-069</v>
      </c>
      <c r="H353" s="116">
        <f>IF(SP_SUL!K353="","*",SP_SUL!K353)</f>
        <v>72</v>
      </c>
      <c r="I353" s="113">
        <f>IF(SP_SUL!O353="","*",SP_SUL!O353)</f>
        <v>0.41666666666666669</v>
      </c>
      <c r="J353" s="113">
        <f>IF(SP_SUL!P353="","*",SP_SUL!P353)</f>
        <v>8.3333333333333329E-2</v>
      </c>
      <c r="K353" s="83" t="str">
        <f>IF(SP_SUL!AK353="","*",SP_SUL!AK353)</f>
        <v>-</v>
      </c>
      <c r="L353" s="83" t="str">
        <f>IF(SP_SUL!AM353="","*",SP_SUL!AM353)</f>
        <v>ZEZ-069</v>
      </c>
      <c r="M353" s="83">
        <f>IF(SP_SUL!AP353="","*",SP_SUL!AP353)</f>
        <v>72</v>
      </c>
      <c r="N353" s="83" t="str">
        <f>IF(SP_SUL!AM353="","*",SP_SUL!AM353)</f>
        <v>ZEZ-069</v>
      </c>
      <c r="O353" s="110">
        <f>IF(SP_SUL!BH353="","*",SP_SUL!BH353)</f>
        <v>0</v>
      </c>
      <c r="P353" s="147" t="str">
        <f>IF($A$2=1,IF(SP_SUL!BJ353="","*",SP_SUL!BJ353),IF(SP_SUL!BK353="","*",SP_SUL!BK353))</f>
        <v>Alterado programação para via1 / TP pronto 09h27 / Sem oportunidade de faixa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MODERNIZAÇÃO TURMA 2</v>
      </c>
      <c r="F354" s="83" t="str">
        <f>IF(SP_SUL!H354="","*",SP_SUL!H354)</f>
        <v>-</v>
      </c>
      <c r="G354" s="83" t="str">
        <f>IF(SP_SUL!M354="","*",SP_SUL!M354)</f>
        <v>ZXW-ZEZ</v>
      </c>
      <c r="H354" s="116">
        <f>IF(SP_SUL!K354="","*",SP_SUL!K354)</f>
        <v>80.040000000000006</v>
      </c>
      <c r="I354" s="113">
        <f>IF(SP_SUL!O354="","*",SP_SUL!O354)</f>
        <v>0.34375</v>
      </c>
      <c r="J354" s="113">
        <f>IF(SP_SUL!P354="","*",SP_SUL!P354)</f>
        <v>6.25E-2</v>
      </c>
      <c r="K354" s="83" t="str">
        <f>IF(SP_SUL!AK354="","*",SP_SUL!AK354)</f>
        <v>-</v>
      </c>
      <c r="L354" s="83" t="str">
        <f>IF(SP_SUL!AM354="","*",SP_SUL!AM354)</f>
        <v>ZXW-ZEZ</v>
      </c>
      <c r="M354" s="83">
        <f>IF(SP_SUL!AP354="","*",SP_SUL!AP354)</f>
        <v>80.040000000000006</v>
      </c>
      <c r="N354" s="83" t="str">
        <f>IF(SP_SUL!AM354="","*",SP_SUL!AM354)</f>
        <v>ZXW-ZEZ</v>
      </c>
      <c r="O354" s="110">
        <f>IF(SP_SUL!BH354="","*",SP_SUL!BH354)</f>
        <v>0</v>
      </c>
      <c r="P354" s="147" t="str">
        <f>IF($A$2=1,IF(SP_SUL!BJ354="","*",SP_SUL!BJ354),IF(SP_SUL!BK354="","*",SP_SUL!BK354))</f>
        <v>TP pronto 09h03 / Sem oportundiade de faixa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CARLOS (TP-722)</v>
      </c>
      <c r="F355" s="83" t="str">
        <f>IF(SP_SUL!H355="","*",SP_SUL!H355)</f>
        <v>-</v>
      </c>
      <c r="G355" s="83" t="str">
        <f>IF(SP_SUL!M355="","*",SP_SUL!M355)</f>
        <v>ZXW</v>
      </c>
      <c r="H355" s="116">
        <f>IF(SP_SUL!K355="","*",SP_SUL!K355)</f>
        <v>82</v>
      </c>
      <c r="I355" s="113">
        <f>IF(SP_SUL!O355="","*",SP_SUL!O355)</f>
        <v>0.41666666666666669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ZXW</v>
      </c>
      <c r="M355" s="83">
        <f>IF(SP_SUL!AP355="","*",SP_SUL!AP355)</f>
        <v>82</v>
      </c>
      <c r="N355" s="83" t="str">
        <f>IF(SP_SUL!AM355="","*",SP_SUL!AM355)</f>
        <v>ZXW</v>
      </c>
      <c r="O355" s="110">
        <f>IF(SP_SUL!BH355="","*",SP_SUL!BH355)</f>
        <v>0</v>
      </c>
      <c r="P355" s="147" t="str">
        <f>IF($A$2=1,IF(SP_SUL!BJ355="","*",SP_SUL!BJ355),IF(SP_SUL!BK355="","*",SP_SUL!BK355))</f>
        <v>TP pronto 09h02 / Sem oportunidade de faixa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EXPANSÃO TURMA 1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111.5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111.5</v>
      </c>
      <c r="N356" s="83" t="str">
        <f>IF(SP_SUL!AM356="","*",SP_SUL!AM356)</f>
        <v>ZGM-109</v>
      </c>
      <c r="O356" s="110">
        <f>IF(SP_SUL!BH356="","*",SP_SUL!BH356)</f>
        <v>0</v>
      </c>
      <c r="P356" s="147" t="str">
        <f>IF($A$2=1,IF(SP_SUL!BJ356="","*",SP_SUL!BJ356),IF(SP_SUL!BK356="","*",SP_SUL!BK356))</f>
        <v>Cancelado / Condições climáticas (chuva)</v>
      </c>
    </row>
    <row r="357" spans="1:16">
      <c r="A357" s="82">
        <f>IF(SP_SUL!B357="","*",SP_SUL!B357)</f>
        <v>46092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ZEV-ZPT</v>
      </c>
      <c r="E357" s="83" t="str">
        <f>IF(SP_SUL!D357="","*",SP_SUL!D357)</f>
        <v>DIEGO (TF-42)</v>
      </c>
      <c r="F357" s="83" t="str">
        <f>IF(SP_SUL!H357="","*",SP_SUL!H357)</f>
        <v>-</v>
      </c>
      <c r="G357" s="83" t="str">
        <f>IF(SP_SUL!M357="","*",SP_SUL!M357)</f>
        <v>ZGM-109</v>
      </c>
      <c r="H357" s="116">
        <f>IF(SP_SUL!K357="","*",SP_SUL!K357)</f>
        <v>113</v>
      </c>
      <c r="I357" s="113">
        <f>IF(SP_SUL!O357="","*",SP_SUL!O357)</f>
        <v>0.41666666666666669</v>
      </c>
      <c r="J357" s="113">
        <f>IF(SP_SUL!P357="","*",SP_SUL!P357)</f>
        <v>6.25E-2</v>
      </c>
      <c r="K357" s="83" t="str">
        <f>IF(SP_SUL!AK357="","*",SP_SUL!AK357)</f>
        <v>-</v>
      </c>
      <c r="L357" s="83" t="str">
        <f>IF(SP_SUL!AM357="","*",SP_SUL!AM357)</f>
        <v>ZGM-109</v>
      </c>
      <c r="M357" s="83">
        <f>IF(SP_SUL!AP357="","*",SP_SUL!AP357)</f>
        <v>113</v>
      </c>
      <c r="N357" s="83" t="str">
        <f>IF(SP_SUL!AM357="","*",SP_SUL!AM357)</f>
        <v>ZGM-109</v>
      </c>
      <c r="O357" s="110">
        <f>IF(SP_SUL!BH357="","*",SP_SUL!BH357)</f>
        <v>2</v>
      </c>
      <c r="P357" s="147" t="str">
        <f>IF($A$2=1,IF(SP_SUL!BJ357="","*",SP_SUL!BJ357),IF(SP_SUL!BK357="","*",SP_SUL!BK357))</f>
        <v>TP pronto 08h10 / Realizado intervalo das 09h24 até 10h24</v>
      </c>
    </row>
    <row r="358" spans="1:16">
      <c r="A358" s="82">
        <f>IF(SP_SUL!B358="","*",SP_SUL!B358)</f>
        <v>46092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ZEV-ZPT</v>
      </c>
      <c r="E358" s="83" t="str">
        <f>IF(SP_SUL!D358="","*",SP_SUL!D358)</f>
        <v>V85</v>
      </c>
      <c r="F358" s="83" t="str">
        <f>IF(SP_SUL!H358="","*",SP_SUL!H358)</f>
        <v>ZEV-2</v>
      </c>
      <c r="G358" s="83" t="str">
        <f>IF(SP_SUL!M358="","*",SP_SUL!M358)</f>
        <v>ZEV-ZPT</v>
      </c>
      <c r="H358" s="116">
        <f>IF(SP_SUL!K358="","*",SP_SUL!K358)</f>
        <v>66</v>
      </c>
      <c r="I358" s="113">
        <f>IF(SP_SUL!O358="","*",SP_SUL!O358)</f>
        <v>0.375</v>
      </c>
      <c r="J358" s="113">
        <f>IF(SP_SUL!P358="","*",SP_SUL!P358)</f>
        <v>4.1666666666666664E-2</v>
      </c>
      <c r="K358" s="83" t="str">
        <f>IF(SP_SUL!AK358="","*",SP_SUL!AK358)</f>
        <v>ZEV-2</v>
      </c>
      <c r="L358" s="83" t="str">
        <f>IF(SP_SUL!AM358="","*",SP_SUL!AM358)</f>
        <v>ZEV-ZPT</v>
      </c>
      <c r="M358" s="83">
        <f>IF(SP_SUL!AP358="","*",SP_SUL!AP358)</f>
        <v>66</v>
      </c>
      <c r="N358" s="83" t="str">
        <f>IF(SP_SUL!AM358="","*",SP_SUL!AM358)</f>
        <v>ZEV-ZPT</v>
      </c>
      <c r="O358" s="110">
        <f>IF(SP_SUL!BH358="","*",SP_SUL!BH358)</f>
        <v>2</v>
      </c>
      <c r="P358" s="147" t="str">
        <f>IF($A$2=1,IF(SP_SUL!BJ358="","*",SP_SUL!BJ358),IF(SP_SUL!BK358="","*",SP_SUL!BK358))</f>
        <v>Em deslocamento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>
        <f>IF(SP_SUL!B360="","*",SP_SUL!B360)</f>
        <v>46093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ZBV-ZRX</v>
      </c>
      <c r="E360" s="83" t="str">
        <f>IF(SP_SUL!D360="","*",SP_SUL!D360)</f>
        <v>KLECIO (TP-699)</v>
      </c>
      <c r="F360" s="83" t="str">
        <f>IF(SP_SUL!H360="","*",SP_SUL!H360)</f>
        <v>-</v>
      </c>
      <c r="G360" s="83" t="str">
        <f>IF(SP_SUL!M360="","*",SP_SUL!M360)</f>
        <v>ZTT</v>
      </c>
      <c r="H360" s="116">
        <f>IF(SP_SUL!K360="","*",SP_SUL!K360)</f>
        <v>97.3</v>
      </c>
      <c r="I360" s="113">
        <f>IF(SP_SUL!O360="","*",SP_SUL!O360)</f>
        <v>0.375</v>
      </c>
      <c r="J360" s="113">
        <f>IF(SP_SUL!P360="","*",SP_SUL!P360)</f>
        <v>6.25E-2</v>
      </c>
      <c r="K360" s="83" t="str">
        <f>IF(SP_SUL!AK360="","*",SP_SUL!AK360)</f>
        <v>-</v>
      </c>
      <c r="L360" s="83" t="str">
        <f>IF(SP_SUL!AM360="","*",SP_SUL!AM360)</f>
        <v>ZTT</v>
      </c>
      <c r="M360" s="83">
        <f>IF(SP_SUL!AP360="","*",SP_SUL!AP360)</f>
        <v>97.3</v>
      </c>
      <c r="N360" s="83" t="str">
        <f>IF(SP_SUL!AM360="","*",SP_SUL!AM360)</f>
        <v>ZTT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>
        <f>IF(SP_SUL!B361="","*",SP_SUL!B361)</f>
        <v>46093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ZBV-ZRX</v>
      </c>
      <c r="E361" s="83" t="str">
        <f>IF(SP_SUL!D361="","*",SP_SUL!D361)</f>
        <v>V92</v>
      </c>
      <c r="F361" s="83" t="str">
        <f>IF(SP_SUL!H361="","*",SP_SUL!H361)</f>
        <v>ZAC-2</v>
      </c>
      <c r="G361" s="83" t="str">
        <f>IF(SP_SUL!M361="","*",SP_SUL!M361)</f>
        <v>ZAC-ZSW</v>
      </c>
      <c r="H361" s="116">
        <f>IF(SP_SUL!K361="","*",SP_SUL!K361)</f>
        <v>86.5</v>
      </c>
      <c r="I361" s="113">
        <f>IF(SP_SUL!O361="","*",SP_SUL!O361)</f>
        <v>0.375</v>
      </c>
      <c r="J361" s="113">
        <f>IF(SP_SUL!P361="","*",SP_SUL!P361)</f>
        <v>8.3333333333333329E-2</v>
      </c>
      <c r="K361" s="83" t="str">
        <f>IF(SP_SUL!AK361="","*",SP_SUL!AK361)</f>
        <v>ZAC-2</v>
      </c>
      <c r="L361" s="83" t="str">
        <f>IF(SP_SUL!AM361="","*",SP_SUL!AM361)</f>
        <v>ZAC-ZSW</v>
      </c>
      <c r="M361" s="83">
        <f>IF(SP_SUL!AP361="","*",SP_SUL!AP361)</f>
        <v>86.5</v>
      </c>
      <c r="N361" s="83" t="str">
        <f>IF(SP_SUL!AM361="","*",SP_SUL!AM361)</f>
        <v>ZAC-ZSW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ZBV-ZRX</v>
      </c>
      <c r="E362" s="83" t="str">
        <f>IF(SP_SUL!D362="","*",SP_SUL!D362)</f>
        <v>A74</v>
      </c>
      <c r="F362" s="83" t="str">
        <f>IF(SP_SUL!H362="","*",SP_SUL!H362)</f>
        <v>ZBVZQB</v>
      </c>
      <c r="G362" s="83" t="str">
        <f>IF(SP_SUL!M362="","*",SP_SUL!M362)</f>
        <v>ZQBZBV-ZRX</v>
      </c>
      <c r="H362" s="116">
        <f>IF(SP_SUL!K362="","*",SP_SUL!K362)</f>
        <v>52</v>
      </c>
      <c r="I362" s="113">
        <f>IF(SP_SUL!O362="","*",SP_SUL!O362)</f>
        <v>0.33333333333333331</v>
      </c>
      <c r="J362" s="113">
        <f>IF(SP_SUL!P362="","*",SP_SUL!P362)</f>
        <v>4.1666666666666664E-2</v>
      </c>
      <c r="K362" s="83" t="str">
        <f>IF(SP_SUL!AK362="","*",SP_SUL!AK362)</f>
        <v>ZBVZQB</v>
      </c>
      <c r="L362" s="83" t="str">
        <f>IF(SP_SUL!AM362="","*",SP_SUL!AM362)</f>
        <v>ZQBZBV-ZRX</v>
      </c>
      <c r="M362" s="83">
        <f>IF(SP_SUL!AP362="","*",SP_SUL!AP362)</f>
        <v>52</v>
      </c>
      <c r="N362" s="83" t="str">
        <f>IF(SP_SUL!AM362="","*",SP_SUL!AM362)</f>
        <v>ZQBZBV-ZRX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>
        <f>IF(SP_SUL!B364="","*",SP_SUL!B364)</f>
        <v>46093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ZBV-ZKE</v>
      </c>
      <c r="E364" s="83" t="str">
        <f>IF(SP_SUL!D364="","*",SP_SUL!D364)</f>
        <v>W59</v>
      </c>
      <c r="F364" s="83" t="str">
        <f>IF(SP_SUL!H364="","*",SP_SUL!H364)</f>
        <v>ZYU-1</v>
      </c>
      <c r="G364" s="83" t="str">
        <f>IF(SP_SUL!M364="","*",SP_SUL!M364)</f>
        <v>ZQB-ZBV</v>
      </c>
      <c r="H364" s="116">
        <f>IF(SP_SUL!K364="","*",SP_SUL!K364)</f>
        <v>253.7</v>
      </c>
      <c r="I364" s="113">
        <f>IF(SP_SUL!O364="","*",SP_SUL!O364)</f>
        <v>0.33333333333333331</v>
      </c>
      <c r="J364" s="113">
        <f>IF(SP_SUL!P364="","*",SP_SUL!P364)</f>
        <v>6.25E-2</v>
      </c>
      <c r="K364" s="83" t="str">
        <f>IF(SP_SUL!AK364="","*",SP_SUL!AK364)</f>
        <v>ZYU-1</v>
      </c>
      <c r="L364" s="83" t="str">
        <f>IF(SP_SUL!AM364="","*",SP_SUL!AM364)</f>
        <v>ZQB-ZBV</v>
      </c>
      <c r="M364" s="83">
        <f>IF(SP_SUL!AP364="","*",SP_SUL!AP364)</f>
        <v>253.7</v>
      </c>
      <c r="N364" s="83" t="str">
        <f>IF(SP_SUL!AM364="","*",SP_SUL!AM364)</f>
        <v>ZQB-ZBV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>
        <f>IF(SP_SUL!B365="","*",SP_SUL!B365)</f>
        <v>46093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ZBV-ZKE</v>
      </c>
      <c r="E365" s="83" t="str">
        <f>IF(SP_SUL!D365="","*",SP_SUL!D365)</f>
        <v>JOSÉ (TP-879)</v>
      </c>
      <c r="F365" s="83" t="str">
        <f>IF(SP_SUL!H365="","*",SP_SUL!H365)</f>
        <v>-</v>
      </c>
      <c r="G365" s="83" t="str">
        <f>IF(SP_SUL!M365="","*",SP_SUL!M365)</f>
        <v>ZQB-ZBV</v>
      </c>
      <c r="H365" s="116">
        <f>IF(SP_SUL!K365="","*",SP_SUL!K365)</f>
        <v>253.7</v>
      </c>
      <c r="I365" s="113">
        <f>IF(SP_SUL!O365="","*",SP_SUL!O365)</f>
        <v>0.375</v>
      </c>
      <c r="J365" s="113">
        <f>IF(SP_SUL!P365="","*",SP_SUL!P365)</f>
        <v>6.25E-2</v>
      </c>
      <c r="K365" s="83" t="str">
        <f>IF(SP_SUL!AK365="","*",SP_SUL!AK365)</f>
        <v>-</v>
      </c>
      <c r="L365" s="83" t="str">
        <f>IF(SP_SUL!AM365="","*",SP_SUL!AM365)</f>
        <v>ZQB-ZBV</v>
      </c>
      <c r="M365" s="83">
        <f>IF(SP_SUL!AP365="","*",SP_SUL!AP365)</f>
        <v>253.7</v>
      </c>
      <c r="N365" s="83" t="str">
        <f>IF(SP_SUL!AM365="","*",SP_SUL!AM365)</f>
        <v>ZQB-ZBV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>
        <f>IF(SP_SUL!B366="","*",SP_SUL!B366)</f>
        <v>46093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ZBV-ZKE</v>
      </c>
      <c r="E366" s="83" t="str">
        <f>IF(SP_SUL!D366="","*",SP_SUL!D366)</f>
        <v>EDSON/NIVALDO (TP-819)</v>
      </c>
      <c r="F366" s="83" t="str">
        <f>IF(SP_SUL!H366="","*",SP_SUL!H366)</f>
        <v>-</v>
      </c>
      <c r="G366" s="83" t="str">
        <f>IF(SP_SUL!M366="","*",SP_SUL!M366)</f>
        <v>ZXI-ZVK</v>
      </c>
      <c r="H366" s="116">
        <f>IF(SP_SUL!K366="","*",SP_SUL!K366)</f>
        <v>224.45</v>
      </c>
      <c r="I366" s="113">
        <f>IF(SP_SUL!O366="","*",SP_SUL!O366)</f>
        <v>0.375</v>
      </c>
      <c r="J366" s="113">
        <f>IF(SP_SUL!P366="","*",SP_SUL!P366)</f>
        <v>6.25E-2</v>
      </c>
      <c r="K366" s="83" t="str">
        <f>IF(SP_SUL!AK366="","*",SP_SUL!AK366)</f>
        <v>-</v>
      </c>
      <c r="L366" s="83" t="str">
        <f>IF(SP_SUL!AM366="","*",SP_SUL!AM366)</f>
        <v>ZXI-ZVK</v>
      </c>
      <c r="M366" s="83">
        <f>IF(SP_SUL!AP366="","*",SP_SUL!AP366)</f>
        <v>224.45</v>
      </c>
      <c r="N366" s="83" t="str">
        <f>IF(SP_SUL!AM366="","*",SP_SUL!AM366)</f>
        <v>ZXI-ZVK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>
        <f>IF(SP_SUL!B367="","*",SP_SUL!B367)</f>
        <v>46093</v>
      </c>
      <c r="B367" s="83" t="str">
        <f>IF(SP_SUL!X367="","*",SP_SUL!X367)</f>
        <v>Oportunidade</v>
      </c>
      <c r="C367" s="83" t="str">
        <f>IF(SP_SUL!S367="","*",SP_SUL!S367)</f>
        <v>SP SUL</v>
      </c>
      <c r="D367" s="83" t="str">
        <f>IF(SP_SUL!T367="","*",SP_SUL!T367)</f>
        <v>ZBV-ZKE</v>
      </c>
      <c r="E367" s="83" t="str">
        <f>IF(SP_SUL!D367="","*",SP_SUL!D367)</f>
        <v>ROGÉRIO (TP-730)</v>
      </c>
      <c r="F367" s="83" t="str">
        <f>IF(SP_SUL!H367="","*",SP_SUL!H367)</f>
        <v>ZYU1</v>
      </c>
      <c r="G367" s="83" t="str">
        <f>IF(SP_SUL!M367="","*",SP_SUL!M367)</f>
        <v>ZYU</v>
      </c>
      <c r="H367" s="116">
        <f>IF(SP_SUL!K367="","*",SP_SUL!K367)</f>
        <v>202.45</v>
      </c>
      <c r="I367" s="113">
        <f>IF(SP_SUL!O367="","*",SP_SUL!O367)</f>
        <v>0.375</v>
      </c>
      <c r="J367" s="113">
        <f>IF(SP_SUL!P367="","*",SP_SUL!P367)</f>
        <v>6.25E-2</v>
      </c>
      <c r="K367" s="83" t="str">
        <f>IF(SP_SUL!AK367="","*",SP_SUL!AK367)</f>
        <v>ZYU1</v>
      </c>
      <c r="L367" s="83" t="str">
        <f>IF(SP_SUL!AM367="","*",SP_SUL!AM367)</f>
        <v>ZYU</v>
      </c>
      <c r="M367" s="83">
        <f>IF(SP_SUL!AP367="","*",SP_SUL!AP367)</f>
        <v>202.45</v>
      </c>
      <c r="N367" s="83" t="str">
        <f>IF(SP_SUL!AM367="","*",SP_SUL!AM367)</f>
        <v>ZYU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ZBV-ZKE</v>
      </c>
      <c r="E368" s="83" t="str">
        <f>IF(SP_SUL!D368="","*",SP_SUL!D368)</f>
        <v>V93</v>
      </c>
      <c r="F368" s="83" t="str">
        <f>IF(SP_SUL!H368="","*",SP_SUL!H368)</f>
        <v>ZXP-2</v>
      </c>
      <c r="G368" s="83" t="str">
        <f>IF(SP_SUL!M368="","*",SP_SUL!M368)</f>
        <v>ZXP-ZFY</v>
      </c>
      <c r="H368" s="116">
        <f>IF(SP_SUL!K368="","*",SP_SUL!K368)</f>
        <v>190.07</v>
      </c>
      <c r="I368" s="113">
        <f>IF(SP_SUL!O368="","*",SP_SUL!O368)</f>
        <v>0.39583333333333331</v>
      </c>
      <c r="J368" s="113">
        <f>IF(SP_SUL!P368="","*",SP_SUL!P368)</f>
        <v>8.3333333333333329E-2</v>
      </c>
      <c r="K368" s="83" t="str">
        <f>IF(SP_SUL!AK368="","*",SP_SUL!AK368)</f>
        <v>ZXP-2</v>
      </c>
      <c r="L368" s="83" t="str">
        <f>IF(SP_SUL!AM368="","*",SP_SUL!AM368)</f>
        <v>ZXP-ZFY</v>
      </c>
      <c r="M368" s="83">
        <f>IF(SP_SUL!AP368="","*",SP_SUL!AP368)</f>
        <v>190.07</v>
      </c>
      <c r="N368" s="83" t="str">
        <f>IF(SP_SUL!AM368="","*",SP_SUL!AM368)</f>
        <v>ZXP-ZFY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>
        <f>IF(SP_SUL!B369="","*",SP_SUL!B369)</f>
        <v>46093</v>
      </c>
      <c r="B369" s="83" t="str">
        <f>IF(SP_SUL!X369="","*",SP_SUL!X369)</f>
        <v>Oportunidade</v>
      </c>
      <c r="C369" s="83" t="str">
        <f>IF(SP_SUL!S369="","*",SP_SUL!S369)</f>
        <v>SP SUL</v>
      </c>
      <c r="D369" s="83" t="str">
        <f>IF(SP_SUL!T369="","*",SP_SUL!T369)</f>
        <v>ZBV-ZKE</v>
      </c>
      <c r="E369" s="83" t="str">
        <f>IF(SP_SUL!D369="","*",SP_SUL!D369)</f>
        <v>ROBSON (TF-701)</v>
      </c>
      <c r="F369" s="83" t="str">
        <f>IF(SP_SUL!H369="","*",SP_SUL!H369)</f>
        <v>ZXP189</v>
      </c>
      <c r="G369" s="83" t="str">
        <f>IF(SP_SUL!M369="","*",SP_SUL!M369)</f>
        <v>ZXP-ZFY</v>
      </c>
      <c r="H369" s="116">
        <f>IF(SP_SUL!K369="","*",SP_SUL!K369)</f>
        <v>187.58</v>
      </c>
      <c r="I369" s="113">
        <f>IF(SP_SUL!O369="","*",SP_SUL!O369)</f>
        <v>0.41666666666666669</v>
      </c>
      <c r="J369" s="113">
        <f>IF(SP_SUL!P369="","*",SP_SUL!P369)</f>
        <v>6.25E-2</v>
      </c>
      <c r="K369" s="83" t="str">
        <f>IF(SP_SUL!AK369="","*",SP_SUL!AK369)</f>
        <v>ZXP189</v>
      </c>
      <c r="L369" s="83" t="str">
        <f>IF(SP_SUL!AM369="","*",SP_SUL!AM369)</f>
        <v>ZXP-ZFY</v>
      </c>
      <c r="M369" s="83">
        <f>IF(SP_SUL!AP369="","*",SP_SUL!AP369)</f>
        <v>187.58</v>
      </c>
      <c r="N369" s="83" t="str">
        <f>IF(SP_SUL!AM369="","*",SP_SUL!AM369)</f>
        <v>ZXP-ZFY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>
        <f>IF(SP_SUL!B370="","*",SP_SUL!B370)</f>
        <v>46093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CARLOS (TP-722)</v>
      </c>
      <c r="F370" s="83" t="str">
        <f>IF(SP_SUL!H370="","*",SP_SUL!H370)</f>
        <v>-</v>
      </c>
      <c r="G370" s="83" t="str">
        <f>IF(SP_SUL!M370="","*",SP_SUL!M370)</f>
        <v>ZPS-ZCX</v>
      </c>
      <c r="H370" s="116">
        <f>IF(SP_SUL!K370="","*",SP_SUL!K370)</f>
        <v>158.4</v>
      </c>
      <c r="I370" s="113">
        <f>IF(SP_SUL!O370="","*",SP_SUL!O370)</f>
        <v>0.375</v>
      </c>
      <c r="J370" s="113">
        <f>IF(SP_SUL!P370="","*",SP_SUL!P370)</f>
        <v>6.25E-2</v>
      </c>
      <c r="K370" s="83" t="str">
        <f>IF(SP_SUL!AK370="","*",SP_SUL!AK370)</f>
        <v>-</v>
      </c>
      <c r="L370" s="83" t="str">
        <f>IF(SP_SUL!AM370="","*",SP_SUL!AM370)</f>
        <v>ZPS-ZCX</v>
      </c>
      <c r="M370" s="83">
        <f>IF(SP_SUL!AP370="","*",SP_SUL!AP370)</f>
        <v>158.4</v>
      </c>
      <c r="N370" s="83" t="str">
        <f>IF(SP_SUL!AM370="","*",SP_SUL!AM370)</f>
        <v>ZPS-ZCX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>
        <f>IF(SP_SUL!B372="","*",SP_SUL!B372)</f>
        <v>46093</v>
      </c>
      <c r="B372" s="83" t="str">
        <f>IF(SP_SUL!X372="","*",SP_SUL!X372)</f>
        <v>Oportunidade</v>
      </c>
      <c r="C372" s="83" t="str">
        <f>IF(SP_SUL!S372="","*",SP_SUL!S372)</f>
        <v>SP SUL</v>
      </c>
      <c r="D372" s="83" t="str">
        <f>IF(SP_SUL!T372="","*",SP_SUL!T372)</f>
        <v>ZKE-ZEV</v>
      </c>
      <c r="E372" s="83" t="str">
        <f>IF(SP_SUL!D372="","*",SP_SUL!D372)</f>
        <v>E17</v>
      </c>
      <c r="F372" s="83" t="str">
        <f>IF(SP_SUL!H372="","*",SP_SUL!H372)</f>
        <v>102ZKW-2</v>
      </c>
      <c r="G372" s="83" t="str">
        <f>IF(SP_SUL!M372="","*",SP_SUL!M372)</f>
        <v>ZLU</v>
      </c>
      <c r="H372" s="116">
        <f>IF(SP_SUL!K372="","*",SP_SUL!K372)</f>
        <v>106.432</v>
      </c>
      <c r="I372" s="113">
        <f>IF(SP_SUL!O372="","*",SP_SUL!O372)</f>
        <v>0.375</v>
      </c>
      <c r="J372" s="113">
        <f>IF(SP_SUL!P372="","*",SP_SUL!P372)</f>
        <v>0.125</v>
      </c>
      <c r="K372" s="83" t="str">
        <f>IF(SP_SUL!AK372="","*",SP_SUL!AK372)</f>
        <v>102ZKW-2</v>
      </c>
      <c r="L372" s="83" t="str">
        <f>IF(SP_SUL!AM372="","*",SP_SUL!AM372)</f>
        <v>ZLU</v>
      </c>
      <c r="M372" s="83">
        <f>IF(SP_SUL!AP372="","*",SP_SUL!AP372)</f>
        <v>106.432</v>
      </c>
      <c r="N372" s="83" t="str">
        <f>IF(SP_SUL!AM372="","*",SP_SUL!AM372)</f>
        <v>ZLU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>
        <f>IF(SP_SUL!B373="","*",SP_SUL!B373)</f>
        <v>46093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ZKE-ZEV</v>
      </c>
      <c r="E373" s="83" t="str">
        <f>IF(SP_SUL!D373="","*",SP_SUL!D373)</f>
        <v>W60</v>
      </c>
      <c r="F373" s="83" t="str">
        <f>IF(SP_SUL!H373="","*",SP_SUL!H373)</f>
        <v>ZEM130-2</v>
      </c>
      <c r="G373" s="83" t="str">
        <f>IF(SP_SUL!M373="","*",SP_SUL!M373)</f>
        <v>ZWI-ZYQ</v>
      </c>
      <c r="H373" s="116">
        <f>IF(SP_SUL!K373="","*",SP_SUL!K373)</f>
        <v>124.5</v>
      </c>
      <c r="I373" s="113">
        <f>IF(SP_SUL!O373="","*",SP_SUL!O373)</f>
        <v>0.35416666666666669</v>
      </c>
      <c r="J373" s="113">
        <f>IF(SP_SUL!P373="","*",SP_SUL!P373)</f>
        <v>2.7777777777777776E-2</v>
      </c>
      <c r="K373" s="83" t="str">
        <f>IF(SP_SUL!AK373="","*",SP_SUL!AK373)</f>
        <v>ZEM130-2</v>
      </c>
      <c r="L373" s="83" t="str">
        <f>IF(SP_SUL!AM373="","*",SP_SUL!AM373)</f>
        <v>ZWI-ZYQ</v>
      </c>
      <c r="M373" s="83">
        <f>IF(SP_SUL!AP373="","*",SP_SUL!AP373)</f>
        <v>124.5</v>
      </c>
      <c r="N373" s="83" t="str">
        <f>IF(SP_SUL!AM373="","*",SP_SUL!AM373)</f>
        <v>ZWI-ZYQ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>
        <f>IF(SP_SUL!B374="","*",SP_SUL!B374)</f>
        <v>46093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ZKE-ZEV</v>
      </c>
      <c r="E374" s="83" t="str">
        <f>IF(SP_SUL!D374="","*",SP_SUL!D374)</f>
        <v>EDSON (TP-719)</v>
      </c>
      <c r="F374" s="83" t="str">
        <f>IF(SP_SUL!H374="","*",SP_SUL!H374)</f>
        <v>-</v>
      </c>
      <c r="G374" s="83" t="str">
        <f>IF(SP_SUL!M374="","*",SP_SUL!M374)</f>
        <v>ZYQ-ZEM</v>
      </c>
      <c r="H374" s="116">
        <f>IF(SP_SUL!K374="","*",SP_SUL!K374)</f>
        <v>129.16999999999999</v>
      </c>
      <c r="I374" s="113">
        <f>IF(SP_SUL!O374="","*",SP_SUL!O374)</f>
        <v>0.375</v>
      </c>
      <c r="J374" s="113">
        <f>IF(SP_SUL!P374="","*",SP_SUL!P374)</f>
        <v>8.3333333333333329E-2</v>
      </c>
      <c r="K374" s="83" t="str">
        <f>IF(SP_SUL!AK374="","*",SP_SUL!AK374)</f>
        <v>-</v>
      </c>
      <c r="L374" s="83" t="str">
        <f>IF(SP_SUL!AM374="","*",SP_SUL!AM374)</f>
        <v>ZYQ-ZEM</v>
      </c>
      <c r="M374" s="83">
        <f>IF(SP_SUL!AP374="","*",SP_SUL!AP374)</f>
        <v>129.16999999999999</v>
      </c>
      <c r="N374" s="83" t="str">
        <f>IF(SP_SUL!AM374="","*",SP_SUL!AM374)</f>
        <v>ZYQ-ZEM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>
        <f>IF(SP_SUL!B375="","*",SP_SUL!B375)</f>
        <v>46093</v>
      </c>
      <c r="B375" s="83" t="str">
        <f>IF(SP_SUL!X375="","*",SP_SUL!X375)</f>
        <v>Oportunidade</v>
      </c>
      <c r="C375" s="83" t="str">
        <f>IF(SP_SUL!S375="","*",SP_SUL!S375)</f>
        <v>SP SUL</v>
      </c>
      <c r="D375" s="83" t="str">
        <f>IF(SP_SUL!T375="","*",SP_SUL!T375)</f>
        <v>ZKE-ZEV</v>
      </c>
      <c r="E375" s="83" t="str">
        <f>IF(SP_SUL!D375="","*",SP_SUL!D375)</f>
        <v>EDSON (TP-719)</v>
      </c>
      <c r="F375" s="83" t="str">
        <f>IF(SP_SUL!H375="","*",SP_SUL!H375)</f>
        <v>-</v>
      </c>
      <c r="G375" s="83" t="str">
        <f>IF(SP_SUL!M375="","*",SP_SUL!M375)</f>
        <v>ZYQ-ZEM</v>
      </c>
      <c r="H375" s="116">
        <f>IF(SP_SUL!K375="","*",SP_SUL!K375)</f>
        <v>130.6</v>
      </c>
      <c r="I375" s="113">
        <f>IF(SP_SUL!O375="","*",SP_SUL!O375)</f>
        <v>0.375</v>
      </c>
      <c r="J375" s="113">
        <f>IF(SP_SUL!P375="","*",SP_SUL!P375)</f>
        <v>8.3333333333333329E-2</v>
      </c>
      <c r="K375" s="83" t="str">
        <f>IF(SP_SUL!AK375="","*",SP_SUL!AK375)</f>
        <v>-</v>
      </c>
      <c r="L375" s="83" t="str">
        <f>IF(SP_SUL!AM375="","*",SP_SUL!AM375)</f>
        <v>ZYQ-ZEM</v>
      </c>
      <c r="M375" s="83">
        <f>IF(SP_SUL!AP375="","*",SP_SUL!AP375)</f>
        <v>130.6</v>
      </c>
      <c r="N375" s="83" t="str">
        <f>IF(SP_SUL!AM375="","*",SP_SUL!AM375)</f>
        <v>ZYQ-ZEM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>
        <f>IF(SP_SUL!B376="","*",SP_SUL!B376)</f>
        <v>46093</v>
      </c>
      <c r="B376" s="83" t="str">
        <f>IF(SP_SUL!X376="","*",SP_SUL!X376)</f>
        <v>Oportunidade</v>
      </c>
      <c r="C376" s="83" t="str">
        <f>IF(SP_SUL!S376="","*",SP_SUL!S376)</f>
        <v>SP SUL</v>
      </c>
      <c r="D376" s="83" t="str">
        <f>IF(SP_SUL!T376="","*",SP_SUL!T376)</f>
        <v>ZKE-ZEV</v>
      </c>
      <c r="E376" s="83" t="str">
        <f>IF(SP_SUL!D376="","*",SP_SUL!D376)</f>
        <v>V89</v>
      </c>
      <c r="F376" s="83" t="str">
        <f>IF(SP_SUL!H376="","*",SP_SUL!H376)</f>
        <v>ZEM130-1</v>
      </c>
      <c r="G376" s="83" t="str">
        <f>IF(SP_SUL!M376="","*",SP_SUL!M376)</f>
        <v>ZYQ-ZEM</v>
      </c>
      <c r="H376" s="116">
        <f>IF(SP_SUL!K376="","*",SP_SUL!K376)</f>
        <v>132.5</v>
      </c>
      <c r="I376" s="113">
        <f>IF(SP_SUL!O376="","*",SP_SUL!O376)</f>
        <v>0.38541666666666669</v>
      </c>
      <c r="J376" s="113">
        <f>IF(SP_SUL!P376="","*",SP_SUL!P376)</f>
        <v>8.3333333333333329E-2</v>
      </c>
      <c r="K376" s="83" t="str">
        <f>IF(SP_SUL!AK376="","*",SP_SUL!AK376)</f>
        <v>ZEM130-1</v>
      </c>
      <c r="L376" s="83" t="str">
        <f>IF(SP_SUL!AM376="","*",SP_SUL!AM376)</f>
        <v>ZYQ-ZEM</v>
      </c>
      <c r="M376" s="83">
        <f>IF(SP_SUL!AP376="","*",SP_SUL!AP376)</f>
        <v>132.5</v>
      </c>
      <c r="N376" s="83" t="str">
        <f>IF(SP_SUL!AM376="","*",SP_SUL!AM376)</f>
        <v>ZYQ-ZEM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>
        <f>IF(SP_SUL!B378="","*",SP_SUL!B378)</f>
        <v>46093</v>
      </c>
      <c r="B378" s="83" t="str">
        <f>IF(SP_SUL!X378="","*",SP_SUL!X378)</f>
        <v>Oportunidade</v>
      </c>
      <c r="C378" s="83" t="str">
        <f>IF(SP_SUL!S378="","*",SP_SUL!S378)</f>
        <v>SP SUL</v>
      </c>
      <c r="D378" s="83" t="str">
        <f>IF(SP_SUL!T378="","*",SP_SUL!T378)</f>
        <v>ZKE-ZEV</v>
      </c>
      <c r="E378" s="83" t="str">
        <f>IF(SP_SUL!D378="","*",SP_SUL!D378)</f>
        <v>MOD ZRB</v>
      </c>
      <c r="F378" s="83" t="str">
        <f>IF(SP_SUL!H378="","*",SP_SUL!H378)</f>
        <v>-</v>
      </c>
      <c r="G378" s="83" t="str">
        <f>IF(SP_SUL!M378="","*",SP_SUL!M378)</f>
        <v>ZEJ-ZRB</v>
      </c>
      <c r="H378" s="116">
        <f>IF(SP_SUL!K378="","*",SP_SUL!K378)</f>
        <v>145.9</v>
      </c>
      <c r="I378" s="113">
        <f>IF(SP_SUL!O378="","*",SP_SUL!O378)</f>
        <v>0.33333333333333331</v>
      </c>
      <c r="J378" s="113">
        <f>IF(SP_SUL!P378="","*",SP_SUL!P378)</f>
        <v>0.33333333333333331</v>
      </c>
      <c r="K378" s="83" t="str">
        <f>IF(SP_SUL!AK378="","*",SP_SUL!AK378)</f>
        <v>-</v>
      </c>
      <c r="L378" s="83" t="str">
        <f>IF(SP_SUL!AM378="","*",SP_SUL!AM378)</f>
        <v>ZEJ-ZRB</v>
      </c>
      <c r="M378" s="83">
        <f>IF(SP_SUL!AP378="","*",SP_SUL!AP378)</f>
        <v>145.9</v>
      </c>
      <c r="N378" s="83" t="str">
        <f>IF(SP_SUL!AM378="","*",SP_SUL!AM378)</f>
        <v>ZEJ-ZRB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>
        <f>IF(SP_SUL!B379="","*",SP_SUL!B379)</f>
        <v>46093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ZKE-ZEV</v>
      </c>
      <c r="E379" s="83" t="str">
        <f>IF(SP_SUL!D379="","*",SP_SUL!D379)</f>
        <v>W96</v>
      </c>
      <c r="F379" s="83" t="str">
        <f>IF(SP_SUL!H379="","*",SP_SUL!H379)</f>
        <v xml:space="preserve">ZEM1 </v>
      </c>
      <c r="G379" s="83" t="str">
        <f>IF(SP_SUL!M379="","*",SP_SUL!M379)</f>
        <v>ZEJ-ZEV</v>
      </c>
      <c r="H379" s="116">
        <f>IF(SP_SUL!K379="","*",SP_SUL!K379)</f>
        <v>147.52000000000001</v>
      </c>
      <c r="I379" s="113">
        <f>IF(SP_SUL!O379="","*",SP_SUL!O379)</f>
        <v>0.31944444444444442</v>
      </c>
      <c r="J379" s="113">
        <f>IF(SP_SUL!P379="","*",SP_SUL!P379)</f>
        <v>0</v>
      </c>
      <c r="K379" s="83" t="str">
        <f>IF(SP_SUL!AK379="","*",SP_SUL!AK379)</f>
        <v xml:space="preserve">ZEM1 </v>
      </c>
      <c r="L379" s="83" t="str">
        <f>IF(SP_SUL!AM379="","*",SP_SUL!AM379)</f>
        <v>ZEJ-ZEV</v>
      </c>
      <c r="M379" s="83">
        <f>IF(SP_SUL!AP379="","*",SP_SUL!AP379)</f>
        <v>147.52000000000001</v>
      </c>
      <c r="N379" s="83" t="str">
        <f>IF(SP_SUL!AM379="","*",SP_SUL!AM379)</f>
        <v>ZEJ-ZEV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>
        <f>IF(SP_SUL!B380="","*",SP_SUL!B380)</f>
        <v>46093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ZKE-ZEV</v>
      </c>
      <c r="E380" s="83" t="str">
        <f>IF(SP_SUL!D380="","*",SP_SUL!D380)</f>
        <v>W99</v>
      </c>
      <c r="F380" s="83" t="str">
        <f>IF(SP_SUL!H380="","*",SP_SUL!H380)</f>
        <v>ZEM1</v>
      </c>
      <c r="G380" s="83" t="str">
        <f>IF(SP_SUL!M380="","*",SP_SUL!M380)</f>
        <v>ZEJ-ZEV</v>
      </c>
      <c r="H380" s="116">
        <f>IF(SP_SUL!K380="","*",SP_SUL!K380)</f>
        <v>150.1</v>
      </c>
      <c r="I380" s="113">
        <f>IF(SP_SUL!O380="","*",SP_SUL!O380)</f>
        <v>0.30555555555555558</v>
      </c>
      <c r="J380" s="113">
        <f>IF(SP_SUL!P380="","*",SP_SUL!P380)</f>
        <v>0</v>
      </c>
      <c r="K380" s="83" t="str">
        <f>IF(SP_SUL!AK380="","*",SP_SUL!AK380)</f>
        <v>ZEM1</v>
      </c>
      <c r="L380" s="83" t="str">
        <f>IF(SP_SUL!AM380="","*",SP_SUL!AM380)</f>
        <v>ZEJ-ZEV</v>
      </c>
      <c r="M380" s="83">
        <f>IF(SP_SUL!AP380="","*",SP_SUL!AP380)</f>
        <v>150.1</v>
      </c>
      <c r="N380" s="83" t="str">
        <f>IF(SP_SUL!AM380="","*",SP_SUL!AM380)</f>
        <v>ZEJ-ZEV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>
        <f>IF(SP_SUL!B381="","*",SP_SUL!B381)</f>
        <v>46093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ZKE-ZEV</v>
      </c>
      <c r="E381" s="83" t="str">
        <f>IF(SP_SUL!D381="","*",SP_SUL!D381)</f>
        <v>V95</v>
      </c>
      <c r="F381" s="83" t="str">
        <f>IF(SP_SUL!H381="","*",SP_SUL!H381)</f>
        <v>ZEM1301</v>
      </c>
      <c r="G381" s="83" t="str">
        <f>IF(SP_SUL!M381="","*",SP_SUL!M381)</f>
        <v>ZEJ-ZEV</v>
      </c>
      <c r="H381" s="116">
        <f>IF(SP_SUL!K381="","*",SP_SUL!K381)</f>
        <v>150.15</v>
      </c>
      <c r="I381" s="113">
        <f>IF(SP_SUL!O381="","*",SP_SUL!O381)</f>
        <v>0.30555555555555558</v>
      </c>
      <c r="J381" s="113">
        <f>IF(SP_SUL!P381="","*",SP_SUL!P381)</f>
        <v>0</v>
      </c>
      <c r="K381" s="83" t="str">
        <f>IF(SP_SUL!AK381="","*",SP_SUL!AK381)</f>
        <v>ZEM1301</v>
      </c>
      <c r="L381" s="83" t="str">
        <f>IF(SP_SUL!AM381="","*",SP_SUL!AM381)</f>
        <v>ZEJ-ZEV</v>
      </c>
      <c r="M381" s="83">
        <f>IF(SP_SUL!AP381="","*",SP_SUL!AP381)</f>
        <v>150.15</v>
      </c>
      <c r="N381" s="83" t="str">
        <f>IF(SP_SUL!AM381="","*",SP_SUL!AM381)</f>
        <v>ZEJ-ZEV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>
        <f>IF(SP_SUL!B382="","*",SP_SUL!B382)</f>
        <v>46093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ZKE-ZEV</v>
      </c>
      <c r="E382" s="83" t="str">
        <f>IF(SP_SUL!D382="","*",SP_SUL!D382)</f>
        <v>W97</v>
      </c>
      <c r="F382" s="83" t="str">
        <f>IF(SP_SUL!H382="","*",SP_SUL!H382)</f>
        <v>Z3VZEV</v>
      </c>
      <c r="G382" s="83" t="str">
        <f>IF(SP_SUL!M382="","*",SP_SUL!M382)</f>
        <v>ZEJ-ZEV</v>
      </c>
      <c r="H382" s="116">
        <f>IF(SP_SUL!K382="","*",SP_SUL!K382)</f>
        <v>150.6</v>
      </c>
      <c r="I382" s="113">
        <f>IF(SP_SUL!O382="","*",SP_SUL!O382)</f>
        <v>0.30555555555555558</v>
      </c>
      <c r="J382" s="113">
        <f>IF(SP_SUL!P382="","*",SP_SUL!P382)</f>
        <v>0</v>
      </c>
      <c r="K382" s="83" t="str">
        <f>IF(SP_SUL!AK382="","*",SP_SUL!AK382)</f>
        <v>Z3VZEV</v>
      </c>
      <c r="L382" s="83" t="str">
        <f>IF(SP_SUL!AM382="","*",SP_SUL!AM382)</f>
        <v>ZEJ-ZEV</v>
      </c>
      <c r="M382" s="83">
        <f>IF(SP_SUL!AP382="","*",SP_SUL!AP382)</f>
        <v>150.6</v>
      </c>
      <c r="N382" s="83" t="str">
        <f>IF(SP_SUL!AM382="","*",SP_SUL!AM382)</f>
        <v>ZEJ-ZEV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>
        <f>IF(SP_SUL!B383="","*",SP_SUL!B383)</f>
        <v>46093</v>
      </c>
      <c r="B383" s="83" t="str">
        <f>IF(SP_SUL!X383="","*",SP_SUL!X383)</f>
        <v>Oportunidade</v>
      </c>
      <c r="C383" s="83" t="str">
        <f>IF(SP_SUL!S383="","*",SP_SUL!S383)</f>
        <v>SP SUL</v>
      </c>
      <c r="D383" s="83" t="str">
        <f>IF(SP_SUL!T383="","*",SP_SUL!T383)</f>
        <v>ZKE-ZEV</v>
      </c>
      <c r="E383" s="83" t="str">
        <f>IF(SP_SUL!D383="","*",SP_SUL!D383)</f>
        <v>V96</v>
      </c>
      <c r="F383" s="83" t="str">
        <f>IF(SP_SUL!H383="","*",SP_SUL!H383)</f>
        <v>Z3VZEV</v>
      </c>
      <c r="G383" s="83" t="str">
        <f>IF(SP_SUL!M383="","*",SP_SUL!M383)</f>
        <v>ZEJ-ZEV</v>
      </c>
      <c r="H383" s="116">
        <f>IF(SP_SUL!K383="","*",SP_SUL!K383)</f>
        <v>150.6</v>
      </c>
      <c r="I383" s="113">
        <f>IF(SP_SUL!O383="","*",SP_SUL!O383)</f>
        <v>0.30555555555555558</v>
      </c>
      <c r="J383" s="113">
        <f>IF(SP_SUL!P383="","*",SP_SUL!P383)</f>
        <v>0</v>
      </c>
      <c r="K383" s="83" t="str">
        <f>IF(SP_SUL!AK383="","*",SP_SUL!AK383)</f>
        <v>Z3VZEV</v>
      </c>
      <c r="L383" s="83" t="str">
        <f>IF(SP_SUL!AM383="","*",SP_SUL!AM383)</f>
        <v>ZEJ-ZEV</v>
      </c>
      <c r="M383" s="83">
        <f>IF(SP_SUL!AP383="","*",SP_SUL!AP383)</f>
        <v>150.6</v>
      </c>
      <c r="N383" s="83" t="str">
        <f>IF(SP_SUL!AM383="","*",SP_SUL!AM383)</f>
        <v>ZEJ-ZEV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>
        <f>IF(SP_SUL!B384="","*",SP_SUL!B384)</f>
        <v>46093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MODERNIZAÇÃO TURMA 2</v>
      </c>
      <c r="F384" s="83" t="str">
        <f>IF(SP_SUL!H384="","*",SP_SUL!H384)</f>
        <v>-</v>
      </c>
      <c r="G384" s="83" t="str">
        <f>IF(SP_SUL!M384="","*",SP_SUL!M384)</f>
        <v>ZEJ-ZEV</v>
      </c>
      <c r="H384" s="116">
        <f>IF(SP_SUL!K384="","*",SP_SUL!K384)</f>
        <v>148</v>
      </c>
      <c r="I384" s="113">
        <f>IF(SP_SUL!O384="","*",SP_SUL!O384)</f>
        <v>0.33333333333333331</v>
      </c>
      <c r="J384" s="113">
        <f>IF(SP_SUL!P384="","*",SP_SUL!P384)</f>
        <v>0</v>
      </c>
      <c r="K384" s="83" t="str">
        <f>IF(SP_SUL!AK384="","*",SP_SUL!AK384)</f>
        <v>-</v>
      </c>
      <c r="L384" s="83" t="str">
        <f>IF(SP_SUL!AM384="","*",SP_SUL!AM384)</f>
        <v>ZEJ-ZEV</v>
      </c>
      <c r="M384" s="83">
        <f>IF(SP_SUL!AP384="","*",SP_SUL!AP384)</f>
        <v>148</v>
      </c>
      <c r="N384" s="83" t="str">
        <f>IF(SP_SUL!AM384="","*",SP_SUL!AM384)</f>
        <v>ZEJ-ZEV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>
        <f>IF(SP_SUL!B386="","*",SP_SUL!B386)</f>
        <v>46093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ZEV-ZPT</v>
      </c>
      <c r="E386" s="83" t="str">
        <f>IF(SP_SUL!D386="","*",SP_SUL!D386)</f>
        <v>JACIANO (TF-674)</v>
      </c>
      <c r="F386" s="83" t="str">
        <f>IF(SP_SUL!H386="","*",SP_SUL!H386)</f>
        <v>-</v>
      </c>
      <c r="G386" s="83" t="str">
        <f>IF(SP_SUL!M386="","*",SP_SUL!M386)</f>
        <v>ZEZ-069</v>
      </c>
      <c r="H386" s="116">
        <f>IF(SP_SUL!K386="","*",SP_SUL!K386)</f>
        <v>72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-</v>
      </c>
      <c r="L386" s="83" t="str">
        <f>IF(SP_SUL!AM386="","*",SP_SUL!AM386)</f>
        <v>ZEZ-069</v>
      </c>
      <c r="M386" s="83">
        <f>IF(SP_SUL!AP386="","*",SP_SUL!AP386)</f>
        <v>72</v>
      </c>
      <c r="N386" s="83" t="str">
        <f>IF(SP_SUL!AM386="","*",SP_SUL!AM386)</f>
        <v>ZEZ-069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>
        <f>IF(SP_SUL!B387="","*",SP_SUL!B387)</f>
        <v>46093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ZEV-ZPT</v>
      </c>
      <c r="E387" s="83" t="str">
        <f>IF(SP_SUL!D387="","*",SP_SUL!D387)</f>
        <v>MODERNIZAÇÃO TURMA 2</v>
      </c>
      <c r="F387" s="83" t="str">
        <f>IF(SP_SUL!H387="","*",SP_SUL!H387)</f>
        <v>-</v>
      </c>
      <c r="G387" s="83" t="str">
        <f>IF(SP_SUL!M387="","*",SP_SUL!M387)</f>
        <v>ZXW-ZEZ</v>
      </c>
      <c r="H387" s="116">
        <f>IF(SP_SUL!K387="","*",SP_SUL!K387)</f>
        <v>79.67</v>
      </c>
      <c r="I387" s="113">
        <f>IF(SP_SUL!O387="","*",SP_SUL!O387)</f>
        <v>0.34375</v>
      </c>
      <c r="J387" s="113">
        <f>IF(SP_SUL!P387="","*",SP_SUL!P387)</f>
        <v>6.25E-2</v>
      </c>
      <c r="K387" s="83" t="str">
        <f>IF(SP_SUL!AK387="","*",SP_SUL!AK387)</f>
        <v>-</v>
      </c>
      <c r="L387" s="83" t="str">
        <f>IF(SP_SUL!AM387="","*",SP_SUL!AM387)</f>
        <v>ZXW-ZEZ</v>
      </c>
      <c r="M387" s="83">
        <f>IF(SP_SUL!AP387="","*",SP_SUL!AP387)</f>
        <v>79.67</v>
      </c>
      <c r="N387" s="83" t="str">
        <f>IF(SP_SUL!AM387="","*",SP_SUL!AM387)</f>
        <v>ZXW-ZEZ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>
        <f>IF(SP_SUL!B388="","*",SP_SUL!B388)</f>
        <v>46093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ZEV-ZPT</v>
      </c>
      <c r="E388" s="83" t="str">
        <f>IF(SP_SUL!D388="","*",SP_SUL!D388)</f>
        <v>CARLOS (TP-722)</v>
      </c>
      <c r="F388" s="83" t="str">
        <f>IF(SP_SUL!H388="","*",SP_SUL!H388)</f>
        <v>-</v>
      </c>
      <c r="G388" s="83" t="str">
        <f>IF(SP_SUL!M388="","*",SP_SUL!M388)</f>
        <v>ZXW</v>
      </c>
      <c r="H388" s="116">
        <f>IF(SP_SUL!K388="","*",SP_SUL!K388)</f>
        <v>82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ZXW</v>
      </c>
      <c r="M388" s="83">
        <f>IF(SP_SUL!AP388="","*",SP_SUL!AP388)</f>
        <v>82</v>
      </c>
      <c r="N388" s="83" t="str">
        <f>IF(SP_SUL!AM388="","*",SP_SUL!AM388)</f>
        <v>ZXW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>
        <f>IF(SP_SUL!B389="","*",SP_SUL!B389)</f>
        <v>46093</v>
      </c>
      <c r="B389" s="83" t="str">
        <f>IF(SP_SUL!X389="","*",SP_SUL!X389)</f>
        <v>Oportunidade</v>
      </c>
      <c r="C389" s="83" t="str">
        <f>IF(SP_SUL!S389="","*",SP_SUL!S389)</f>
        <v>SP SUL</v>
      </c>
      <c r="D389" s="83" t="str">
        <f>IF(SP_SUL!T389="","*",SP_SUL!T389)</f>
        <v>ZEV-ZPT</v>
      </c>
      <c r="E389" s="83" t="str">
        <f>IF(SP_SUL!D389="","*",SP_SUL!D389)</f>
        <v>RAFAEL (TP-695)</v>
      </c>
      <c r="F389" s="83" t="str">
        <f>IF(SP_SUL!H389="","*",SP_SUL!H389)</f>
        <v>-</v>
      </c>
      <c r="G389" s="83" t="str">
        <f>IF(SP_SUL!M389="","*",SP_SUL!M389)</f>
        <v>ZGP</v>
      </c>
      <c r="H389" s="116">
        <f>IF(SP_SUL!K389="","*",SP_SUL!K389)</f>
        <v>101.95</v>
      </c>
      <c r="I389" s="113">
        <f>IF(SP_SUL!O389="","*",SP_SUL!O389)</f>
        <v>0.375</v>
      </c>
      <c r="J389" s="113">
        <f>IF(SP_SUL!P389="","*",SP_SUL!P389)</f>
        <v>0.125</v>
      </c>
      <c r="K389" s="83" t="str">
        <f>IF(SP_SUL!AK389="","*",SP_SUL!AK389)</f>
        <v>-</v>
      </c>
      <c r="L389" s="83" t="str">
        <f>IF(SP_SUL!AM389="","*",SP_SUL!AM389)</f>
        <v>ZGP</v>
      </c>
      <c r="M389" s="83">
        <f>IF(SP_SUL!AP389="","*",SP_SUL!AP389)</f>
        <v>101.95</v>
      </c>
      <c r="N389" s="83" t="str">
        <f>IF(SP_SUL!AM389="","*",SP_SUL!AM389)</f>
        <v>ZGP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>
        <f>IF(SP_SUL!B390="","*",SP_SUL!B390)</f>
        <v>46093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ZEV-ZPT</v>
      </c>
      <c r="E390" s="83" t="str">
        <f>IF(SP_SUL!D390="","*",SP_SUL!D390)</f>
        <v>MOD ZGP</v>
      </c>
      <c r="F390" s="83" t="str">
        <f>IF(SP_SUL!H390="","*",SP_SUL!H390)</f>
        <v>-</v>
      </c>
      <c r="G390" s="83" t="str">
        <f>IF(SP_SUL!M390="","*",SP_SUL!M390)</f>
        <v>ZGP</v>
      </c>
      <c r="H390" s="116">
        <f>IF(SP_SUL!K390="","*",SP_SUL!K390)</f>
        <v>102</v>
      </c>
      <c r="I390" s="113">
        <f>IF(SP_SUL!O390="","*",SP_SUL!O390)</f>
        <v>0.33333333333333331</v>
      </c>
      <c r="J390" s="113">
        <f>IF(SP_SUL!P390="","*",SP_SUL!P390)</f>
        <v>0.22916666666666666</v>
      </c>
      <c r="K390" s="83" t="str">
        <f>IF(SP_SUL!AK390="","*",SP_SUL!AK390)</f>
        <v>-</v>
      </c>
      <c r="L390" s="83" t="str">
        <f>IF(SP_SUL!AM390="","*",SP_SUL!AM390)</f>
        <v>ZGP</v>
      </c>
      <c r="M390" s="83">
        <f>IF(SP_SUL!AP390="","*",SP_SUL!AP390)</f>
        <v>102</v>
      </c>
      <c r="N390" s="83" t="str">
        <f>IF(SP_SUL!AM390="","*",SP_SUL!AM390)</f>
        <v>ZGP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>
        <f>IF(SP_SUL!B391="","*",SP_SUL!B391)</f>
        <v>46093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ZEV-ZPT</v>
      </c>
      <c r="E391" s="83" t="str">
        <f>IF(SP_SUL!D391="","*",SP_SUL!D391)</f>
        <v>V85</v>
      </c>
      <c r="F391" s="83" t="str">
        <f>IF(SP_SUL!H391="","*",SP_SUL!H391)</f>
        <v>ZDRZPT</v>
      </c>
      <c r="G391" s="83" t="str">
        <f>IF(SP_SUL!M391="","*",SP_SUL!M391)</f>
        <v>ZGP</v>
      </c>
      <c r="H391" s="116">
        <f>IF(SP_SUL!K391="","*",SP_SUL!K391)</f>
        <v>102.1</v>
      </c>
      <c r="I391" s="113">
        <f>IF(SP_SUL!O391="","*",SP_SUL!O391)</f>
        <v>0.32291666666666669</v>
      </c>
      <c r="J391" s="113">
        <f>IF(SP_SUL!P391="","*",SP_SUL!P391)</f>
        <v>0</v>
      </c>
      <c r="K391" s="83" t="str">
        <f>IF(SP_SUL!AK391="","*",SP_SUL!AK391)</f>
        <v>ZDRZPT</v>
      </c>
      <c r="L391" s="83" t="str">
        <f>IF(SP_SUL!AM391="","*",SP_SUL!AM391)</f>
        <v>ZGP</v>
      </c>
      <c r="M391" s="83">
        <f>IF(SP_SUL!AP391="","*",SP_SUL!AP391)</f>
        <v>102.1</v>
      </c>
      <c r="N391" s="83" t="str">
        <f>IF(SP_SUL!AM391="","*",SP_SUL!AM391)</f>
        <v>ZGP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>
        <f>IF(SP_SUL!B392="","*",SP_SUL!B392)</f>
        <v>46093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W62</v>
      </c>
      <c r="F392" s="83" t="str">
        <f>IF(SP_SUL!H392="","*",SP_SUL!H392)</f>
        <v>ZDRZPT</v>
      </c>
      <c r="G392" s="83" t="str">
        <f>IF(SP_SUL!M392="","*",SP_SUL!M392)</f>
        <v>ZGP</v>
      </c>
      <c r="H392" s="116">
        <f>IF(SP_SUL!K392="","*",SP_SUL!K392)</f>
        <v>103.07</v>
      </c>
      <c r="I392" s="113">
        <f>IF(SP_SUL!O392="","*",SP_SUL!O392)</f>
        <v>0.32291666666666669</v>
      </c>
      <c r="J392" s="113">
        <f>IF(SP_SUL!P392="","*",SP_SUL!P392)</f>
        <v>0</v>
      </c>
      <c r="K392" s="83" t="str">
        <f>IF(SP_SUL!AK392="","*",SP_SUL!AK392)</f>
        <v>ZDRZPT</v>
      </c>
      <c r="L392" s="83" t="str">
        <f>IF(SP_SUL!AM392="","*",SP_SUL!AM392)</f>
        <v>ZGP</v>
      </c>
      <c r="M392" s="83">
        <f>IF(SP_SUL!AP392="","*",SP_SUL!AP392)</f>
        <v>103.07</v>
      </c>
      <c r="N392" s="83" t="str">
        <f>IF(SP_SUL!AM392="","*",SP_SUL!AM392)</f>
        <v>ZGP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>
        <f>IF(SP_SUL!B393="","*",SP_SUL!B393)</f>
        <v>46093</v>
      </c>
      <c r="B393" s="83" t="str">
        <f>IF(SP_SUL!X393="","*",SP_SUL!X393)</f>
        <v>Oportunidade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HUELTON (TP-725)</v>
      </c>
      <c r="F393" s="83" t="str">
        <f>IF(SP_SUL!H393="","*",SP_SUL!H393)</f>
        <v>-</v>
      </c>
      <c r="G393" s="83" t="str">
        <f>IF(SP_SUL!M393="","*",SP_SUL!M393)</f>
        <v>ZPT</v>
      </c>
      <c r="H393" s="116">
        <f>IF(SP_SUL!K393="","*",SP_SUL!K393)</f>
        <v>106.8</v>
      </c>
      <c r="I393" s="113">
        <f>IF(SP_SUL!O393="","*",SP_SUL!O393)</f>
        <v>0.375</v>
      </c>
      <c r="J393" s="113">
        <f>IF(SP_SUL!P393="","*",SP_SUL!P393)</f>
        <v>0.125</v>
      </c>
      <c r="K393" s="83" t="str">
        <f>IF(SP_SUL!AK393="","*",SP_SUL!AK393)</f>
        <v>-</v>
      </c>
      <c r="L393" s="83" t="str">
        <f>IF(SP_SUL!AM393="","*",SP_SUL!AM393)</f>
        <v>ZPT</v>
      </c>
      <c r="M393" s="83">
        <f>IF(SP_SUL!AP393="","*",SP_SUL!AP393)</f>
        <v>106.8</v>
      </c>
      <c r="N393" s="83" t="str">
        <f>IF(SP_SUL!AM393="","*",SP_SUL!AM393)</f>
        <v>ZPT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>
        <f>IF(SP_SUL!B394="","*",SP_SUL!B394)</f>
        <v>46093</v>
      </c>
      <c r="B394" s="83" t="str">
        <f>IF(SP_SUL!X394="","*",SP_SUL!X394)</f>
        <v>Oportunidade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EXPANSÃO TURMA 1</v>
      </c>
      <c r="F394" s="83" t="str">
        <f>IF(SP_SUL!H394="","*",SP_SUL!H394)</f>
        <v>-</v>
      </c>
      <c r="G394" s="83" t="str">
        <f>IF(SP_SUL!M394="","*",SP_SUL!M394)</f>
        <v>ZGM-109</v>
      </c>
      <c r="H394" s="116">
        <f>IF(SP_SUL!K394="","*",SP_SUL!K394)</f>
        <v>111.5</v>
      </c>
      <c r="I394" s="113">
        <f>IF(SP_SUL!O394="","*",SP_SUL!O394)</f>
        <v>0.41666666666666669</v>
      </c>
      <c r="J394" s="113">
        <f>IF(SP_SUL!P394="","*",SP_SUL!P394)</f>
        <v>6.25E-2</v>
      </c>
      <c r="K394" s="83" t="str">
        <f>IF(SP_SUL!AK394="","*",SP_SUL!AK394)</f>
        <v>-</v>
      </c>
      <c r="L394" s="83" t="str">
        <f>IF(SP_SUL!AM394="","*",SP_SUL!AM394)</f>
        <v>ZGM-109</v>
      </c>
      <c r="M394" s="83">
        <f>IF(SP_SUL!AP394="","*",SP_SUL!AP394)</f>
        <v>111.5</v>
      </c>
      <c r="N394" s="83" t="str">
        <f>IF(SP_SUL!AM394="","*",SP_SUL!AM394)</f>
        <v>ZGM-109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>
        <f>IF(SP_SUL!B395="","*",SP_SUL!B395)</f>
        <v>46093</v>
      </c>
      <c r="B395" s="83" t="str">
        <f>IF(SP_SUL!X395="","*",SP_SUL!X395)</f>
        <v>Oportunidade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DIEGO (TF-42)</v>
      </c>
      <c r="F395" s="83" t="str">
        <f>IF(SP_SUL!H395="","*",SP_SUL!H395)</f>
        <v>-</v>
      </c>
      <c r="G395" s="83" t="str">
        <f>IF(SP_SUL!M395="","*",SP_SUL!M395)</f>
        <v>ZGM-109</v>
      </c>
      <c r="H395" s="116">
        <f>IF(SP_SUL!K395="","*",SP_SUL!K395)</f>
        <v>113</v>
      </c>
      <c r="I395" s="113">
        <f>IF(SP_SUL!O395="","*",SP_SUL!O395)</f>
        <v>0.41666666666666669</v>
      </c>
      <c r="J395" s="113">
        <f>IF(SP_SUL!P395="","*",SP_SUL!P395)</f>
        <v>6.25E-2</v>
      </c>
      <c r="K395" s="83" t="str">
        <f>IF(SP_SUL!AK395="","*",SP_SUL!AK395)</f>
        <v>-</v>
      </c>
      <c r="L395" s="83" t="str">
        <f>IF(SP_SUL!AM395="","*",SP_SUL!AM395)</f>
        <v>ZGM-109</v>
      </c>
      <c r="M395" s="83">
        <f>IF(SP_SUL!AP395="","*",SP_SUL!AP395)</f>
        <v>113</v>
      </c>
      <c r="N395" s="83" t="str">
        <f>IF(SP_SUL!AM395="","*",SP_SUL!AM395)</f>
        <v>ZGM-109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>
        <f>IF(SP_SUL!B396="","*",SP_SUL!B396)</f>
        <v>46093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ZEV-ZPT</v>
      </c>
      <c r="E396" s="83" t="str">
        <f>IF(SP_SUL!D396="","*",SP_SUL!D396)</f>
        <v>A84</v>
      </c>
      <c r="F396" s="83" t="str">
        <f>IF(SP_SUL!H396="","*",SP_SUL!H396)</f>
        <v>ZPT105-1</v>
      </c>
      <c r="G396" s="83" t="str">
        <f>IF(SP_SUL!M396="","*",SP_SUL!M396)</f>
        <v>ZPT-ZEV</v>
      </c>
      <c r="H396" s="116">
        <f>IF(SP_SUL!K396="","*",SP_SUL!K396)</f>
        <v>106</v>
      </c>
      <c r="I396" s="113">
        <f>IF(SP_SUL!O396="","*",SP_SUL!O396)</f>
        <v>0.3125</v>
      </c>
      <c r="J396" s="113">
        <f>IF(SP_SUL!P396="","*",SP_SUL!P396)</f>
        <v>4.1666666666666664E-2</v>
      </c>
      <c r="K396" s="83" t="str">
        <f>IF(SP_SUL!AK396="","*",SP_SUL!AK396)</f>
        <v>ZPT105-1</v>
      </c>
      <c r="L396" s="83" t="str">
        <f>IF(SP_SUL!AM396="","*",SP_SUL!AM396)</f>
        <v>ZPT-ZEV</v>
      </c>
      <c r="M396" s="83">
        <f>IF(SP_SUL!AP396="","*",SP_SUL!AP396)</f>
        <v>106</v>
      </c>
      <c r="N396" s="83" t="str">
        <f>IF(SP_SUL!AM396="","*",SP_SUL!AM396)</f>
        <v>ZPT-ZEV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Celia da Silva</cp:lastModifiedBy>
  <cp:revision/>
  <dcterms:created xsi:type="dcterms:W3CDTF">2025-05-05T12:15:43Z</dcterms:created>
  <dcterms:modified xsi:type="dcterms:W3CDTF">2026-03-12T01:06:39Z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