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063" documentId="120_S{118792C3-22EF-5104-A093-F22BFE3913F3}" xr6:coauthVersionLast="47" xr6:coauthVersionMax="47" xr10:uidLastSave="{4AC6F154-E366-4575-B923-4B48D1C799B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" i="1" l="1" a="1"/>
  <c r="N51" i="1" s="1"/>
  <c r="M51" i="1" a="1"/>
  <c r="M51" i="1" s="1"/>
  <c r="N50" i="1" a="1"/>
  <c r="N50" i="1" s="1"/>
  <c r="M50" i="1" a="1"/>
  <c r="M50" i="1" s="1"/>
  <c r="M44" i="1" a="1"/>
  <c r="M44" i="1" s="1"/>
  <c r="N42" i="1" a="1"/>
  <c r="N42" i="1" s="1"/>
  <c r="M42" i="1" a="1"/>
  <c r="M42" i="1" s="1"/>
  <c r="M41" i="1" a="1"/>
  <c r="M41" i="1" s="1"/>
  <c r="N39" i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L38" i="15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L39" i="15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L41" i="15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AY47" i="1"/>
  <c r="BB47" i="1"/>
  <c r="BD47" i="1" a="1"/>
  <c r="BD47" i="1" s="1"/>
  <c r="BE47" i="1" a="1"/>
  <c r="BE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AY48" i="1"/>
  <c r="BE48" i="1" a="1"/>
  <c r="BE48" i="1" s="1"/>
  <c r="BR48" i="1"/>
  <c r="BS48" i="1"/>
  <c r="BT48" i="1"/>
  <c r="A49" i="1"/>
  <c r="C49" i="1"/>
  <c r="G49" i="1"/>
  <c r="AM49" i="1"/>
  <c r="L46" i="15"/>
  <c r="R49" i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AM50" i="1"/>
  <c r="L47" i="15"/>
  <c r="R50" i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AY50" i="1"/>
  <c r="BB50" i="1"/>
  <c r="BD50" i="1" a="1"/>
  <c r="BD50" i="1" s="1"/>
  <c r="BE50" i="1" a="1"/>
  <c r="BE50" i="1"/>
  <c r="BR50" i="1"/>
  <c r="BS50" i="1"/>
  <c r="BT50" i="1"/>
  <c r="A51" i="1"/>
  <c r="C51" i="1"/>
  <c r="G51" i="1"/>
  <c r="AM51" i="1"/>
  <c r="R51" i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AY51" i="1"/>
  <c r="BE51" i="1" a="1"/>
  <c r="BE51" i="1" s="1"/>
  <c r="BR51" i="1"/>
  <c r="BS51" i="1"/>
  <c r="BT51" i="1"/>
  <c r="A52" i="1"/>
  <c r="C52" i="1"/>
  <c r="G52" i="1"/>
  <c r="AM52" i="1"/>
  <c r="L49" i="15"/>
  <c r="R52" i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AY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AY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AY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AY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AY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AY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AY58" i="1"/>
  <c r="BB58" i="1"/>
  <c r="BD58" i="1" a="1"/>
  <c r="BD58" i="1" s="1"/>
  <c r="BE58" i="1" a="1"/>
  <c r="BE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AY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AY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AY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AY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AY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AY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AY65" i="1"/>
  <c r="BB65" i="1"/>
  <c r="BD65" i="1" a="1"/>
  <c r="BD65" i="1" s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AY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G68" i="1"/>
  <c r="M68" i="1" a="1"/>
  <c r="M68" i="1" s="1"/>
  <c r="AM68" i="1" s="1"/>
  <c r="N68" i="1" a="1"/>
  <c r="N68" i="1"/>
  <c r="L65" i="15" s="1"/>
  <c r="R68" i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AY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AY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AY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AY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/>
  <c r="L70" i="15" s="1"/>
  <c r="R73" i="1"/>
  <c r="S73" i="1" a="1"/>
  <c r="S73" i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AY73" i="1"/>
  <c r="BB73" i="1"/>
  <c r="BD73" i="1" a="1"/>
  <c r="BD73" i="1" s="1"/>
  <c r="BE73" i="1" a="1"/>
  <c r="BE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AP74" i="1"/>
  <c r="M75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AP75" i="1"/>
  <c r="M76" i="10" s="1"/>
  <c r="AQ75" i="1"/>
  <c r="AY75" i="1"/>
  <c r="BC75" i="1" a="1"/>
  <c r="BC75" i="1" s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/>
  <c r="L73" i="15" s="1"/>
  <c r="R76" i="1"/>
  <c r="S76" i="1" a="1"/>
  <c r="S76" i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AY76" i="1"/>
  <c r="BB76" i="1"/>
  <c r="BD76" i="1" a="1"/>
  <c r="BD76" i="1" s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AP77" i="1"/>
  <c r="M78" i="10" s="1"/>
  <c r="AQ77" i="1"/>
  <c r="AY77" i="1"/>
  <c r="BE77" i="1" a="1"/>
  <c r="BE77" i="1" s="1"/>
  <c r="BR77" i="1"/>
  <c r="BS77" i="1"/>
  <c r="BT77" i="1"/>
  <c r="A78" i="1"/>
  <c r="C78" i="1"/>
  <c r="G78" i="1"/>
  <c r="M78" i="1" a="1"/>
  <c r="M78" i="1"/>
  <c r="AM78" i="1" s="1"/>
  <c r="N78" i="1" a="1"/>
  <c r="N78" i="1" s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AP78" i="1"/>
  <c r="M79" i="10" s="1"/>
  <c r="AQ78" i="1"/>
  <c r="AY78" i="1"/>
  <c r="BC78" i="1" a="1"/>
  <c r="BC78" i="1" s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/>
  <c r="L76" i="15" s="1"/>
  <c r="R79" i="1"/>
  <c r="S79" i="1" a="1"/>
  <c r="S79" i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AY79" i="1"/>
  <c r="BB79" i="1"/>
  <c r="BD79" i="1" a="1"/>
  <c r="BD79" i="1" s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AP80" i="1"/>
  <c r="M81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AY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AP82" i="1"/>
  <c r="M83" i="10" s="1"/>
  <c r="AQ82" i="1"/>
  <c r="AY82" i="1"/>
  <c r="BC82" i="1" a="1"/>
  <c r="BC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AJ83" i="1"/>
  <c r="AK83" i="1"/>
  <c r="K84" i="10" s="1"/>
  <c r="AL83" i="1"/>
  <c r="AO83" i="1"/>
  <c r="AP83" i="1"/>
  <c r="M84" i="10" s="1"/>
  <c r="AQ83" i="1"/>
  <c r="AY83" i="1"/>
  <c r="BB83" i="1"/>
  <c r="BE83" i="1" a="1"/>
  <c r="BE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AY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90" i="10" s="1"/>
  <c r="AL89" i="1"/>
  <c r="AO89" i="1"/>
  <c r="BE89" i="1" s="1" a="1"/>
  <c r="BE89" i="1" s="1"/>
  <c r="AP89" i="1"/>
  <c r="M90" i="10" s="1"/>
  <c r="AQ89" i="1"/>
  <c r="AY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BE90" i="1" s="1" a="1"/>
  <c r="BE90" i="1" s="1"/>
  <c r="AP90" i="1"/>
  <c r="M91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3" i="10" s="1"/>
  <c r="AL782" i="1"/>
  <c r="AO782" i="1"/>
  <c r="BE782" i="1" s="1" a="1"/>
  <c r="BE782" i="1" s="1"/>
  <c r="AP782" i="1"/>
  <c r="AQ782" i="1"/>
  <c r="AY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AN782" i="1" l="1"/>
  <c r="AN755" i="1"/>
  <c r="AN686" i="1"/>
  <c r="BC90" i="1" a="1"/>
  <c r="BC90" i="1" s="1"/>
  <c r="BC87" i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<sst xmlns="http://schemas.openxmlformats.org/spreadsheetml/2006/main" count="3348" uniqueCount="1152">
  <si>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</si>
  <si>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</si>
  <si>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</si>
  <si>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</si>
  <si>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</si>
  <si>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</si>
  <si>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</si>
  <si>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</si>
  <si>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</si>
  <si>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</si>
  <si>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</si>
  <si>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</si>
  <si>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</si>
  <si>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</si>
  <si>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</si>
  <si>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</si>
  <si>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</si>
  <si>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</si>
  <si>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</si>
  <si>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</si>
  <si>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</si>
  <si>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</si>
  <si>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</si>
  <si>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</si>
  <si>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</si>
  <si>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</si>
  <si>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</si>
  <si>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</si>
  <si>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</si>
  <si>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</si>
  <si>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</si>
  <si>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</si>
  <si>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</si>
  <si>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</si>
  <si>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</si>
  <si>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</si>
  <si>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</si>
  <si>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</si>
  <si>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</si>
  <si>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</si>
  <si>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</si>
  <si>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</si>
  <si>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</si>
  <si>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</si>
  <si>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</si>
  <si>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</si>
  <si>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</si>
  <si>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</si>
  <si>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</si>
  <si>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</si>
  <si>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</si>
  <si>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</si>
  <si>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</si>
  <si>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</si>
  <si>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</si>
  <si>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</si>
  <si>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</si>
  <si>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</si>
  <si>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</si>
  <si>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</si>
  <si>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</si>
  <si>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</si>
  <si>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</si>
  <si>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</si>
  <si>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</si>
  <si>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</si>
  <si>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</si>
  <si>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</si>
  <si>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</si>
  <si>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</si>
  <si>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</si>
  <si>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</si>
  <si>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</si>
  <si>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</si>
  <si>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</si>
  <si>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</si>
  <si>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</si>
  <si>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</si>
  <si>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</si>
  <si>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</si>
  <si>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</si>
  <si>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</si>
  <si>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</si>
  <si>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</si>
  <si>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</si>
  <si>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</si>
  <si>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</si>
  <si>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</si>
  <si>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</si>
  <si>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</si>
  <si>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</si>
  <si>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</si>
  <si>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</si>
  <si>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</si>
  <si>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</si>
  <si>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</si>
  <si>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</si>
  <si>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</si>
  <si>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</si>
  <si>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</si>
  <si>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</si>
  <si>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</si>
  <si>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</si>
  <si>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</si>
  <si>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</si>
  <si>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</si>
  <si>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</si>
  <si>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</si>
  <si>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</si>
  <si>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</si>
  <si>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</si>
  <si>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</si>
  <si>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</si>
  <si>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</si>
  <si>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</si>
  <si>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</si>
  <si>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</si>
  <si>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</si>
  <si>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</si>
  <si>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</si>
  <si>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</si>
  <si>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</si>
  <si>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</si>
  <si>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</si>
  <si>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</si>
  <si>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</si>
  <si>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</si>
  <si>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</si>
  <si>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</si>
  <si>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</si>
  <si>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</si>
  <si>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</si>
  <si>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</si>
  <si>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</si>
  <si>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</si>
  <si>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</si>
  <si>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</si>
  <si>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</si>
  <si>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</si>
  <si>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</si>
  <si>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</si>
  <si>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</si>
  <si>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</si>
  <si>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</si>
  <si>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</si>
  <si>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</si>
  <si>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</si>
  <si>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</si>
  <si>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</si>
  <si>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</si>
  <si>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</si>
  <si>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</si>
  <si>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</si>
  <si>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</si>
  <si>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</si>
  <si>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</si>
  <si>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</si>
  <si>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</si>
  <si>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</si>
  <si>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</si>
  <si>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</si>
  <si>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</si>
  <si>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</si>
  <si>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</si>
  <si>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</si>
  <si>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</si>
  <si>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</si>
  <si>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</si>
  <si>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</si>
  <si>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</si>
  <si>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</si>
  <si>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</si>
  <si>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</si>
  <si>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</si>
  <si>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</si>
  <si>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</si>
  <si>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</si>
  <si>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</si>
  <si>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</si>
  <si>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</si>
  <si>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</si>
  <si>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</si>
  <si>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</si>
  <si>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</si>
  <si>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</si>
  <si>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</si>
  <si>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</si>
  <si>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</si>
  <si>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</si>
  <si>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</si>
  <si>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</si>
  <si>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</si>
  <si>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</si>
  <si>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</si>
  <si>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</si>
  <si>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</si>
  <si>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</si>
  <si>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</si>
  <si>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</si>
  <si>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</si>
  <si>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</si>
  <si>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</si>
  <si>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</si>
  <si>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</si>
  <si>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</si>
  <si>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</si>
  <si>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</si>
  <si>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</si>
  <si>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</si>
  <si>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</si>
  <si>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</si>
  <si>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</si>
  <si>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</si>
  <si>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</si>
  <si>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</si>
  <si>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</si>
  <si>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</si>
  <si>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</si>
  <si>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</si>
  <si>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</si>
  <si>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</si>
  <si>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</si>
  <si>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</si>
  <si>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</si>
  <si>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</si>
  <si>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</si>
  <si>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</si>
  <si>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</si>
  <si>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</si>
  <si>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</si>
  <si>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</si>
  <si>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</si>
  <si>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</si>
  <si>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</si>
  <si>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</si>
  <si>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</si>
  <si>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</si>
  <si>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</si>
  <si>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</si>
  <si>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</si>
  <si>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</si>
  <si>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</si>
  <si>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</si>
  <si>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</si>
  <si>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</si>
  <si>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</si>
  <si>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</si>
  <si>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</si>
  <si>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</si>
  <si>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</si>
  <si>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</si>
  <si>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</si>
  <si>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</si>
  <si>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</si>
  <si>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</si>
  <si>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</si>
  <si>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</si>
  <si>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</si>
  <si>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</si>
  <si>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</si>
  <si>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</si>
  <si>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</si>
  <si>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</si>
  <si>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</si>
  <si>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</si>
  <si>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</si>
  <si>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</si>
  <si>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</si>
  <si>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</si>
  <si>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</si>
  <si>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</si>
  <si>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</si>
  <si>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</si>
  <si>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</si>
  <si>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</si>
  <si>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</si>
  <si>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</si>
  <si>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</si>
  <si>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</si>
  <si>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</si>
  <si>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</si>
  <si>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</si>
  <si>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</si>
  <si>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</si>
  <si>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</si>
  <si>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</si>
  <si>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</si>
  <si>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</si>
  <si>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</si>
  <si>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</si>
  <si>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</si>
  <si>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</si>
  <si>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</si>
  <si>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</si>
  <si>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</si>
  <si>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</si>
  <si>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</si>
  <si>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</si>
  <si>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</si>
  <si>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</si>
  <si>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</si>
  <si>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</si>
  <si>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</si>
  <si>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</si>
  <si>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</si>
  <si>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</si>
  <si>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</si>
  <si>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</si>
  <si>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</si>
  <si>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</si>
  <si>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</si>
  <si>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</si>
  <si>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</si>
  <si>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</si>
  <si>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</si>
  <si>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</si>
  <si>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</si>
  <si>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</si>
  <si>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</si>
  <si>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</si>
  <si>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</si>
  <si>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</si>
  <si>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</si>
  <si>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</si>
  <si>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</si>
  <si>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</si>
  <si>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</si>
  <si>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</si>
  <si>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</si>
  <si>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</si>
  <si>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</si>
  <si>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</si>
  <si>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</si>
  <si>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</si>
  <si>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</si>
  <si>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</si>
  <si>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</si>
  <si>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</si>
  <si>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</si>
  <si>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</si>
  <si>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</si>
  <si>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</si>
  <si>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</si>
  <si>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</si>
  <si>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</si>
  <si>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</si>
  <si>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</si>
  <si>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</si>
  <si>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</si>
  <si>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</si>
  <si>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</si>
  <si>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</si>
  <si>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</si>
  <si>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</si>
  <si>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</si>
  <si>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</si>
  <si>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</si>
  <si>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</si>
  <si>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</si>
  <si>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</si>
  <si>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</si>
  <si>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</si>
  <si>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</si>
  <si>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</si>
  <si>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</si>
  <si>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</si>
  <si>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</si>
  <si>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</si>
  <si>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</si>
  <si>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</si>
  <si>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</si>
  <si>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</si>
  <si>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</si>
  <si>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</si>
  <si>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</si>
  <si>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</si>
  <si>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</si>
  <si>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</si>
  <si>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</si>
  <si>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</si>
  <si>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</si>
  <si>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</si>
  <si>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</si>
  <si>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</si>
  <si>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</si>
  <si>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</si>
  <si>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</si>
  <si>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</si>
  <si>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</si>
  <si>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</si>
  <si>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</si>
  <si>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</si>
  <si>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</si>
  <si>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</si>
  <si>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</si>
  <si>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</si>
  <si>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</si>
  <si>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</si>
  <si>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</si>
  <si>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</si>
  <si>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</si>
  <si>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</si>
  <si>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</si>
  <si>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</si>
  <si>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</si>
  <si>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</si>
  <si>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</si>
  <si>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</si>
  <si>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</si>
  <si>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</si>
  <si>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</si>
  <si>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</si>
  <si>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</si>
  <si>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</si>
  <si>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</si>
  <si>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</si>
  <si>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</si>
  <si>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</si>
  <si>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</si>
  <si>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</si>
  <si>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</si>
  <si>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</si>
  <si>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</si>
  <si>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</si>
  <si>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</si>
  <si>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</si>
  <si>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</si>
  <si>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</si>
  <si>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</si>
  <si>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</si>
  <si>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</si>
  <si>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</si>
  <si>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</si>
  <si>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</si>
  <si>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</si>
  <si>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</si>
  <si>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</si>
  <si>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</si>
  <si>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</si>
  <si>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</si>
  <si>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</si>
  <si>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</si>
  <si>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</si>
  <si>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</si>
  <si>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</si>
  <si>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</si>
  <si>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</si>
  <si>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</si>
  <si>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</si>
  <si>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</si>
  <si>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</si>
  <si>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</si>
  <si>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</si>
  <si>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</si>
  <si>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</si>
  <si>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</si>
  <si>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</si>
  <si>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</si>
  <si>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</si>
  <si>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</si>
  <si>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</si>
  <si>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</si>
  <si>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</si>
  <si>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</si>
  <si>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</si>
  <si>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</si>
  <si>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</si>
  <si>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</si>
  <si>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</si>
  <si>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</si>
  <si>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</si>
  <si>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</si>
  <si>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</si>
  <si>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</si>
  <si>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</si>
  <si>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</si>
  <si>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</si>
  <si>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</si>
  <si>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</si>
  <si>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</si>
  <si>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</si>
  <si>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</si>
  <si>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</si>
  <si>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</si>
  <si>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</si>
  <si>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</si>
  <si>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</si>
  <si>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</si>
  <si>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</si>
  <si>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</si>
  <si>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</si>
  <si>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</si>
  <si>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</si>
  <si>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</si>
  <si>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</si>
  <si>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</si>
  <si>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</si>
  <si>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</si>
  <si>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</si>
  <si>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</si>
  <si>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</si>
  <si>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</si>
  <si>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</si>
  <si>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</si>
  <si>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</si>
  <si>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</si>
  <si>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</si>
  <si>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</si>
  <si>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</si>
  <si>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</si>
  <si>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</si>
  <si>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</si>
  <si>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</si>
  <si>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</si>
  <si>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</si>
  <si>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</si>
  <si>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</si>
  <si>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</si>
  <si>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</si>
  <si>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</si>
  <si>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</si>
  <si>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</si>
  <si>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</si>
  <si>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</si>
  <si>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</si>
  <si>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</si>
  <si>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</si>
  <si>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</si>
  <si>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</si>
  <si>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</si>
  <si>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</si>
  <si>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</si>
  <si>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</si>
  <si>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</si>
  <si>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</si>
  <si>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</si>
  <si>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</si>
  <si>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</si>
  <si>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</si>
  <si>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</si>
  <si>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</si>
  <si>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</si>
  <si>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</si>
  <si>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</si>
  <si>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</si>
  <si>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</si>
  <si>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</si>
  <si>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</si>
  <si>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</si>
  <si>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</si>
  <si>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</si>
  <si>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</si>
  <si>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</si>
  <si>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</si>
  <si>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</si>
  <si>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</si>
  <si>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</si>
  <si>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</si>
  <si>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</si>
  <si>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</si>
  <si>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</si>
  <si>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</si>
  <si>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</si>
  <si>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</si>
  <si>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</si>
  <si>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</si>
  <si>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</si>
  <si>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</si>
  <si>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</si>
  <si>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</si>
  <si>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</si>
  <si>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</si>
  <si>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</si>
  <si>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</si>
  <si>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</si>
  <si>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</si>
  <si>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</si>
  <si>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</si>
  <si>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</si>
  <si>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</si>
  <si>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</si>
  <si>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</si>
  <si>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</si>
  <si>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</si>
  <si>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</si>
  <si>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</si>
  <si>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</si>
  <si>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</si>
  <si>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</si>
  <si>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</si>
  <si>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</si>
  <si>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</si>
  <si>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</si>
  <si>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</si>
  <si>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</si>
  <si>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</si>
  <si>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</si>
  <si>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</si>
  <si>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</si>
  <si>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</si>
  <si>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</si>
  <si>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</si>
  <si>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</si>
  <si>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</si>
  <si>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</si>
  <si>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</si>
  <si>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</si>
  <si>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</si>
  <si>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</si>
  <si>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</si>
  <si>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</si>
  <si>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</si>
  <si>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</si>
  <si>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</si>
  <si>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</si>
  <si>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</si>
  <si>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</si>
  <si>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</si>
  <si>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</si>
  <si>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</si>
  <si>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</si>
  <si>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</si>
  <si>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</si>
  <si>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</si>
  <si>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</si>
  <si>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</si>
  <si>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</si>
  <si>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</si>
  <si>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</si>
  <si>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</si>
  <si>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</si>
  <si>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</si>
  <si>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</si>
  <si>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</si>
  <si>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</si>
  <si>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</si>
  <si>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</si>
  <si>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</si>
  <si>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</si>
  <si>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</si>
  <si>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</si>
  <si>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</si>
  <si>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</si>
  <si>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</si>
  <si>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</si>
  <si>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</si>
  <si>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</si>
  <si>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</si>
  <si>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</si>
  <si>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</si>
  <si>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</si>
  <si>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</si>
  <si>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</si>
  <si>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</si>
  <si>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</si>
  <si>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</si>
  <si>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</si>
  <si>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</si>
  <si>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</si>
  <si>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</si>
  <si>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</si>
  <si>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</si>
  <si>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</si>
  <si>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</si>
  <si>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</si>
  <si>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</si>
  <si>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</si>
  <si>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</si>
  <si>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</si>
  <si>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</si>
  <si>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</si>
  <si>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</si>
  <si>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</si>
  <si>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</si>
  <si>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</si>
  <si>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</si>
  <si>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</si>
  <si>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</si>
  <si>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</si>
  <si>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</si>
  <si>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</si>
  <si>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</si>
  <si>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</si>
  <si>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</si>
  <si>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</si>
  <si>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</si>
  <si>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</si>
  <si>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</si>
  <si>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</si>
  <si>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</si>
  <si>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</si>
  <si>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</si>
  <si>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</si>
  <si>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</si>
  <si>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</si>
  <si>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</si>
  <si>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</si>
  <si>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</si>
  <si>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</si>
  <si>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</si>
  <si>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</si>
  <si>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</si>
  <si>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</si>
  <si>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</si>
  <si>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</si>
  <si>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</si>
  <si>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</si>
  <si>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</si>
  <si>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</si>
  <si>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</si>
  <si>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</si>
  <si>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</si>
  <si>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</si>
  <si>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</si>
  <si>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</si>
  <si>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</si>
  <si>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</si>
  <si>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</si>
  <si>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</si>
  <si>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</si>
  <si>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</si>
  <si>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</si>
  <si>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</si>
  <si>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</si>
  <si>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</si>
  <si>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</si>
  <si>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</si>
  <si>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</si>
  <si>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</si>
  <si>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</si>
  <si>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</si>
  <si>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</si>
  <si>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</si>
  <si>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</si>
  <si>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</si>
  <si>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</si>
  <si>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</si>
  <si>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</si>
  <si>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</si>
  <si>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</si>
  <si>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</si>
  <si>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</si>
  <si>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</si>
  <si>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</si>
  <si>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</si>
  <si>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</si>
  <si>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</si>
  <si>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</si>
  <si>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</si>
  <si>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</si>
  <si>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</si>
  <si>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</si>
  <si>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</si>
  <si>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</si>
  <si>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</si>
  <si>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</si>
  <si>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</si>
  <si>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</si>
  <si>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</si>
  <si>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</si>
  <si>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</si>
  <si>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</si>
  <si>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</si>
  <si>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</si>
  <si>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</si>
  <si>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</si>
  <si>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</si>
  <si>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</si>
  <si>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</si>
  <si>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</si>
  <si>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</si>
  <si>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</si>
  <si>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</si>
  <si>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</si>
  <si>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</si>
  <si>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</si>
  <si>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</si>
  <si>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</si>
  <si>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</si>
  <si>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</si>
  <si>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</si>
  <si>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</si>
  <si>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</si>
  <si>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</si>
  <si>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</si>
  <si>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</si>
  <si>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</si>
  <si>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</si>
  <si>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</si>
  <si>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</si>
  <si>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</si>
  <si>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</si>
  <si>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</si>
  <si>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</si>
  <si>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</si>
  <si>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</si>
  <si>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</si>
  <si>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</si>
  <si>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</si>
  <si>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</si>
  <si>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</si>
  <si>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</si>
  <si>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</si>
  <si>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</si>
  <si>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</si>
  <si>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</si>
  <si>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</si>
  <si>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</si>
  <si>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</si>
  <si>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</si>
  <si>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</si>
  <si>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</si>
  <si>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</si>
  <si>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</si>
  <si>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</si>
  <si>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</si>
  <si>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</si>
  <si>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</si>
  <si>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</si>
  <si>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</si>
  <si>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</si>
  <si>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</si>
  <si>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</si>
  <si>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</si>
  <si>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</si>
  <si>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</si>
  <si>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</si>
  <si>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</si>
  <si>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</si>
  <si>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</si>
  <si>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</si>
  <si>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</si>
  <si>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</si>
  <si>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</si>
  <si>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</si>
  <si>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</si>
  <si>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</si>
  <si>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</si>
  <si>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</si>
  <si>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</si>
  <si>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</si>
  <si>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</si>
  <si>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</si>
  <si>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</si>
  <si>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</si>
  <si>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</si>
  <si>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</si>
  <si>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</si>
  <si>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</si>
  <si>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</si>
  <si>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</si>
  <si>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</si>
  <si>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</si>
  <si>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</si>
  <si>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</si>
  <si>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</si>
  <si>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</si>
  <si>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</si>
  <si>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</si>
  <si>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</si>
  <si>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</si>
  <si>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</si>
  <si>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</si>
  <si>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</si>
  <si>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</si>
  <si>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</si>
  <si>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</si>
  <si>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</si>
  <si>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</si>
  <si>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</si>
  <si>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</si>
  <si>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</si>
  <si>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</si>
  <si>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</si>
  <si>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</si>
  <si>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</si>
  <si>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</si>
  <si>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</si>
  <si>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</si>
  <si>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</si>
  <si>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</si>
  <si>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</si>
  <si>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</si>
  <si>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</si>
  <si>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</si>
  <si>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</si>
  <si>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</si>
  <si>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</si>
  <si>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</si>
  <si>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</si>
  <si>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</si>
  <si>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</si>
  <si>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</si>
  <si>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</si>
  <si>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</si>
  <si>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</si>
  <si>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</si>
  <si>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</si>
  <si>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</si>
  <si>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</si>
  <si>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</si>
  <si>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</si>
  <si>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</si>
  <si>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</si>
  <si>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</si>
  <si>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</si>
  <si>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</si>
  <si>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</si>
  <si>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</si>
  <si>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</si>
  <si>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</si>
  <si>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</si>
  <si>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</si>
  <si>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</si>
  <si>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</si>
  <si>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</si>
  <si>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</si>
  <si>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</si>
  <si>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</si>
  <si>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</si>
  <si>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</si>
  <si>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</si>
  <si>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</si>
  <si>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</si>
  <si>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</si>
  <si>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</si>
  <si>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</si>
  <si>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</si>
  <si>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</si>
  <si>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</si>
  <si>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</si>
  <si>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</si>
  <si>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</si>
  <si>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</si>
  <si>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</si>
  <si>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</si>
  <si>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</si>
  <si>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</si>
  <si>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</si>
  <si>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</si>
  <si>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</si>
  <si>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</si>
  <si>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</si>
  <si>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</si>
  <si>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</si>
  <si>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</si>
  <si>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</si>
  <si>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</si>
  <si>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</si>
  <si>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</si>
  <si>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</si>
  <si>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</si>
  <si>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</si>
  <si>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</si>
  <si>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</si>
  <si>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</si>
  <si>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</si>
  <si>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</si>
  <si>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</si>
  <si>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</si>
  <si>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</si>
  <si>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</si>
  <si>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</si>
  <si>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</si>
  <si>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</si>
  <si>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</si>
  <si>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</si>
  <si>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</si>
  <si>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</si>
  <si>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</si>
  <si>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</si>
  <si>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</si>
  <si>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</si>
  <si>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</si>
  <si>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</si>
  <si>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</si>
  <si>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</si>
  <si>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</si>
  <si>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</si>
  <si>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</si>
  <si>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</si>
  <si>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</si>
  <si>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</si>
  <si>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</si>
  <si>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</si>
  <si>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</si>
  <si>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</si>
  <si>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</si>
  <si>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</si>
  <si>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</si>
  <si>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</si>
  <si>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</si>
  <si>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</si>
  <si>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</si>
  <si>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</si>
  <si>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</si>
  <si>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</si>
  <si>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</si>
  <si>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</si>
  <si>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</si>
  <si>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</si>
  <si>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</si>
  <si>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</si>
  <si>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</si>
  <si>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</si>
  <si>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</si>
  <si>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</si>
  <si>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</si>
  <si>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</si>
  <si>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</si>
  <si>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</si>
  <si>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</si>
  <si>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</si>
  <si>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</si>
  <si>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</si>
  <si>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</si>
  <si>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</si>
  <si>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</si>
  <si>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</si>
  <si>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</si>
  <si>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</si>
  <si>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</si>
  <si>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</si>
  <si>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</si>
  <si>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</si>
  <si>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</si>
  <si>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>ZST</t>
  </si>
  <si>
    <t>Daniel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</si>
  <si>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</si>
  <si>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</si>
  <si>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</si>
  <si>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</si>
  <si>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</si>
  <si>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</si>
  <si>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>Henrique</t>
  </si>
  <si>
    <t>PDM - Substituição de dormentes</t>
  </si>
  <si>
    <t>Equipe pronta 08:28, intervalo 08:31 até as 12:31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</si>
  <si>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</si>
  <si>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</si>
  <si>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</si>
  <si>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</si>
  <si>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</si>
  <si>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</si>
  <si>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</si>
  <si>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</si>
  <si>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</si>
  <si>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</si>
  <si>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</si>
  <si>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</si>
  <si>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</si>
  <si>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</si>
  <si>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</si>
  <si>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</si>
  <si>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</si>
  <si>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</si>
  <si>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</si>
  <si>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</si>
  <si>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</si>
  <si>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</si>
  <si>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</si>
  <si>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</si>
  <si>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</si>
  <si>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</si>
  <si>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</si>
  <si>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</si>
  <si>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</si>
  <si>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</si>
  <si>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</si>
  <si>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</si>
  <si>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</si>
  <si>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</si>
  <si>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</si>
  <si>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</si>
  <si>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</si>
  <si>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</si>
  <si>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</si>
  <si>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</si>
  <si>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</si>
  <si>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</si>
  <si>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</si>
  <si>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</si>
  <si>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</si>
  <si>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</si>
  <si>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</si>
  <si>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</si>
  <si>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</si>
  <si>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</si>
  <si>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</si>
  <si>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</si>
  <si>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</si>
  <si>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Edson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</si>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</sst>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3" headerRowBorderDxfId="191" tableBorderDxfId="192" totalsRowBorderDxfId="19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9"/>
    <tableColumn id="4" xr3:uid="{062C67FE-0D06-4582-BA9C-B087681F34EC}" name="SUB" dataDxfId="188"/>
    <tableColumn id="5" xr3:uid="{1DF130D1-4D15-4DFF-8266-F1B81CAA897E}" name="KM Inicio" dataDxfId="187"/>
    <tableColumn id="6" xr3:uid="{A344A0E9-F964-4FE5-9EB0-2661309404E9}" name="KM Fim" dataDxfId="186"/>
    <tableColumn id="7" xr3:uid="{B0ED4DF3-274E-46B6-A2D1-0985F47224C1}" name="Trecho" dataDxfId="185"/>
    <tableColumn id="8" xr3:uid="{1DE44FFC-B2F5-4DE5-A7E5-915DA69A16F8}" name="SB" dataDxfId="184"/>
    <tableColumn id="9" xr3:uid="{7841069B-E29E-4A5E-B561-931B24D14782}" name="NOME SUB" dataDxfId="183"/>
    <tableColumn id="10" xr3:uid="{01B251F8-5EA1-4C87-81E3-9BD14100B544}" name="Trecho Coordenação" dataDxfId="18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1"/>
    <tableColumn id="8" xr3:uid="{98E82858-1ECA-4DB3-8AE4-BBB972FC487D}" name="CORRELATO" dataDxfId="18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9" dataDxfId="178" headerRowBorderDxfId="176" tableBorderDxfId="177">
  <autoFilter ref="A1:A215" xr:uid="{0436727B-5FB8-4B0E-A1C6-DFB9231E4B16}"/>
  <tableColumns count="1">
    <tableColumn id="1" xr3:uid="{D0196BA9-8675-415E-BBE0-E5D0002285D2}" name="BLOCO" dataDxfId="17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W35" activePane="topRight" state="frozen"/>
      <selection pane="topRight" activeCell="B53" sqref="B5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5" t="s">
        <v>915</v>
      </c>
      <c r="C1" s="176"/>
      <c r="D1" s="176"/>
      <c r="E1" s="3"/>
      <c r="F1" s="175" t="s">
        <v>916</v>
      </c>
      <c r="G1" s="176"/>
      <c r="H1" s="177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8"/>
      <c r="AH1" s="5"/>
      <c r="AI1" s="185" t="s">
        <v>917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918</v>
      </c>
      <c r="BI1" s="191"/>
      <c r="BJ1" s="191"/>
      <c r="BK1" s="192"/>
      <c r="BL1" s="5"/>
      <c r="BM1" s="182" t="s">
        <v>919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5" t="s">
        <v>920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923</v>
      </c>
      <c r="AT2" s="186"/>
      <c r="AU2" s="186"/>
      <c r="AV2" s="186"/>
      <c r="AW2" s="186"/>
      <c r="AX2" s="186"/>
      <c r="AY2" s="189"/>
      <c r="AZ2" s="6"/>
      <c r="BA2" s="179" t="s">
        <v>924</v>
      </c>
      <c r="BB2" s="181"/>
      <c r="BC2" s="185" t="s">
        <v>921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9" t="s">
        <v>925</v>
      </c>
      <c r="AJ3" s="181"/>
      <c r="AK3" s="179" t="s">
        <v>926</v>
      </c>
      <c r="AL3" s="180"/>
      <c r="AM3" s="201"/>
      <c r="AN3" s="202"/>
      <c r="AO3" s="180"/>
      <c r="AP3" s="180"/>
      <c r="AQ3" s="181"/>
      <c r="AR3" s="63"/>
      <c r="AS3" s="173" t="s">
        <v>932</v>
      </c>
      <c r="AT3" s="174"/>
      <c r="AU3" s="173" t="s">
        <v>933</v>
      </c>
      <c r="AV3" s="174"/>
      <c r="AW3" s="173" t="s">
        <v>934</v>
      </c>
      <c r="AX3" s="174"/>
      <c r="AY3" s="63" t="s">
        <v>935</v>
      </c>
      <c r="AZ3" s="63"/>
      <c r="BA3" s="199"/>
      <c r="BB3" s="200"/>
      <c r="BC3" s="179" t="s">
        <v>928</v>
      </c>
      <c r="BD3" s="180"/>
      <c r="BE3" s="180"/>
      <c r="BF3" s="181"/>
      <c r="BG3" s="62"/>
      <c r="BH3" s="193"/>
      <c r="BI3" s="194"/>
      <c r="BJ3" s="194"/>
      <c r="BK3" s="195"/>
      <c r="BL3" s="62"/>
      <c r="BM3" s="182" t="s">
        <v>936</v>
      </c>
      <c r="BN3" s="183"/>
      <c r="BO3" s="183"/>
      <c r="BP3" s="184"/>
      <c r="BQ3" s="182" t="s">
        <v>707</v>
      </c>
      <c r="BR3" s="183"/>
      <c r="BS3" s="184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>
        <v>1</v>
      </c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0.51736111111111116</v>
      </c>
      <c r="AU11" s="136"/>
      <c r="AV11" s="136"/>
      <c r="AW11" s="14"/>
      <c r="AX11" s="14"/>
      <c r="AY11" s="164">
        <f t="shared" si="3"/>
        <v>6.2500000000000056E-2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>
        <v>1</v>
      </c>
      <c r="BI11" s="17"/>
      <c r="BJ11" s="17" t="s">
        <v>1025</v>
      </c>
      <c r="BK11" s="17" t="s">
        <v>1025</v>
      </c>
      <c r="BL11" s="16"/>
      <c r="BM11" s="130"/>
      <c r="BN11" s="130"/>
      <c r="BO11" s="130"/>
      <c r="BP11" s="18"/>
      <c r="BQ11" s="12" t="str">
        <f t="shared" si="4"/>
        <v>Produção</v>
      </c>
      <c r="BR11" s="19">
        <f t="shared" si="5"/>
        <v>1.0000000000000009</v>
      </c>
      <c r="BS11" s="19">
        <f t="shared" si="6"/>
        <v>0</v>
      </c>
      <c r="BT11" s="8" t="str">
        <f t="shared" si="7"/>
        <v/>
      </c>
    </row>
    <row r="12" spans="1:72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>
        <v>0</v>
      </c>
      <c r="BI13" s="17"/>
      <c r="BJ13" s="17" t="s">
        <v>1028</v>
      </c>
      <c r="BK13" s="17" t="s">
        <v>1029</v>
      </c>
      <c r="BL13" s="16"/>
      <c r="BM13" s="130" t="s">
        <v>406</v>
      </c>
      <c r="BN13" s="130" t="s">
        <v>435</v>
      </c>
      <c r="BO13" s="130" t="s">
        <v>497</v>
      </c>
      <c r="BP13" s="18" t="s">
        <v>1030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SuperExecução</v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1031</v>
      </c>
      <c r="W14" s="151" t="s">
        <v>1017</v>
      </c>
      <c r="X14" s="104" t="s">
        <v>381</v>
      </c>
      <c r="Y14" s="129"/>
      <c r="Z14" s="104"/>
      <c r="AA14" s="105" t="s">
        <v>1032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/>
      <c r="AU14" s="136"/>
      <c r="AV14" s="136"/>
      <c r="AW14" s="14"/>
      <c r="AX14" s="14"/>
      <c r="AY14" s="164">
        <f t="shared" si="3"/>
        <v>-0.42291666666666666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1031</v>
      </c>
      <c r="BG14" s="16"/>
      <c r="BH14" s="17">
        <v>1</v>
      </c>
      <c r="BI14" s="17"/>
      <c r="BJ14" s="17" t="s">
        <v>1033</v>
      </c>
      <c r="BK14" s="17" t="s">
        <v>1033</v>
      </c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-3.3833333333333333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1034</v>
      </c>
      <c r="W15" s="151" t="s">
        <v>1035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 t="str">
        <f t="shared" si="3"/>
        <v>ERRO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1034</v>
      </c>
      <c r="BG15" s="16"/>
      <c r="BH15" s="17">
        <v>1</v>
      </c>
      <c r="BI15" s="17"/>
      <c r="BJ15" s="17" t="s">
        <v>1036</v>
      </c>
      <c r="BK15" s="17" t="s">
        <v>1036</v>
      </c>
      <c r="BL15" s="16"/>
      <c r="BM15" s="130"/>
      <c r="BN15" s="130"/>
      <c r="BO15" s="130"/>
      <c r="BP15" s="18"/>
      <c r="BQ15" s="12" t="e">
        <f t="shared" si="4"/>
        <v>#VALUE!</v>
      </c>
      <c r="BR15" s="19" t="e">
        <f t="shared" si="5"/>
        <v>#VALUE!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1034</v>
      </c>
      <c r="W16" s="151" t="s">
        <v>1037</v>
      </c>
      <c r="X16" s="104" t="s">
        <v>386</v>
      </c>
      <c r="Y16" s="129"/>
      <c r="Z16" s="104"/>
      <c r="AA16" s="105" t="s">
        <v>1038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 t="str">
        <f t="shared" si="3"/>
        <v>ERRO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1034</v>
      </c>
      <c r="BG16" s="16"/>
      <c r="BH16" s="17">
        <v>0</v>
      </c>
      <c r="BI16" s="17"/>
      <c r="BJ16" s="17" t="s">
        <v>1039</v>
      </c>
      <c r="BK16" s="17" t="s">
        <v>1039</v>
      </c>
      <c r="BL16" s="16"/>
      <c r="BM16" s="130" t="s">
        <v>406</v>
      </c>
      <c r="BN16" s="130" t="s">
        <v>435</v>
      </c>
      <c r="BO16" s="130" t="s">
        <v>497</v>
      </c>
      <c r="BP16" s="18" t="s">
        <v>1040</v>
      </c>
      <c r="BQ16" s="12" t="e">
        <f t="shared" si="4"/>
        <v>#VALUE!</v>
      </c>
      <c r="BR16" s="19" t="e">
        <f t="shared" si="5"/>
        <v>#VALUE!</v>
      </c>
      <c r="BS16" s="19">
        <f t="shared" si="6"/>
        <v>0</v>
      </c>
      <c r="BT16" s="8" t="str">
        <f t="shared" si="7"/>
        <v>SuperExecução</v>
      </c>
    </row>
    <row r="17" spans="1:72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1041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1042</v>
      </c>
      <c r="W17" s="151" t="s">
        <v>1043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 t="str">
        <f t="shared" si="3"/>
        <v>ERRO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1042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1041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1044</v>
      </c>
      <c r="W18" s="151" t="s">
        <v>1043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ERRO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1044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1045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 t="str">
        <f t="shared" si="3"/>
        <v>ERRO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1045</v>
      </c>
      <c r="BG19" s="16"/>
      <c r="BH19" s="17">
        <v>0</v>
      </c>
      <c r="BI19" s="17"/>
      <c r="BJ19" s="17" t="s">
        <v>1046</v>
      </c>
      <c r="BK19" s="17" t="s">
        <v>1046</v>
      </c>
      <c r="BL19" s="16"/>
      <c r="BM19" s="130" t="s">
        <v>396</v>
      </c>
      <c r="BN19" s="130" t="s">
        <v>430</v>
      </c>
      <c r="BO19" s="130" t="s">
        <v>430</v>
      </c>
      <c r="BP19" s="18" t="s">
        <v>1047</v>
      </c>
      <c r="BQ19" s="12" t="e">
        <f t="shared" si="4"/>
        <v>#VALUE!</v>
      </c>
      <c r="BR19" s="19" t="e">
        <f t="shared" si="5"/>
        <v>#VALUE!</v>
      </c>
      <c r="BS19" s="19">
        <f t="shared" si="6"/>
        <v>0</v>
      </c>
      <c r="BT19" s="8" t="str">
        <f t="shared" si="7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1045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 t="str">
        <f t="shared" si="3"/>
        <v>ERRO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1045</v>
      </c>
      <c r="BG20" s="16"/>
      <c r="BH20" s="17">
        <v>0</v>
      </c>
      <c r="BI20" s="17"/>
      <c r="BJ20" s="17" t="s">
        <v>1046</v>
      </c>
      <c r="BK20" s="17" t="s">
        <v>1046</v>
      </c>
      <c r="BL20" s="16"/>
      <c r="BM20" s="130" t="s">
        <v>396</v>
      </c>
      <c r="BN20" s="130" t="s">
        <v>430</v>
      </c>
      <c r="BO20" s="130" t="s">
        <v>430</v>
      </c>
      <c r="BP20" s="18" t="s">
        <v>1047</v>
      </c>
      <c r="BQ20" s="12" t="e">
        <f t="shared" si="4"/>
        <v>#VALUE!</v>
      </c>
      <c r="BR20" s="19" t="e">
        <f t="shared" si="5"/>
        <v>#VALUE!</v>
      </c>
      <c r="BS20" s="19">
        <f t="shared" si="6"/>
        <v>0</v>
      </c>
      <c r="BT20" s="8" t="str">
        <f t="shared" si="7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/>
      <c r="AU21" s="136"/>
      <c r="AV21" s="136"/>
      <c r="AW21" s="14"/>
      <c r="AX21" s="14"/>
      <c r="AY21" s="164" t="str">
        <f t="shared" si="3"/>
        <v>ERRO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>
        <v>1</v>
      </c>
      <c r="BI21" s="17"/>
      <c r="BJ21" s="17" t="s">
        <v>1048</v>
      </c>
      <c r="BK21" s="17" t="s">
        <v>1048</v>
      </c>
      <c r="BL21" s="16"/>
      <c r="BM21" s="130"/>
      <c r="BN21" s="130"/>
      <c r="BO21" s="130"/>
      <c r="BP21" s="18"/>
      <c r="BQ21" s="12" t="e">
        <f t="shared" si="4"/>
        <v>#VALUE!</v>
      </c>
      <c r="BR21" s="19" t="e">
        <f t="shared" si="5"/>
        <v>#VALUE!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1045</v>
      </c>
      <c r="W22" s="151" t="s">
        <v>1049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1045</v>
      </c>
      <c r="BG22" s="16"/>
      <c r="BH22" s="17">
        <v>0</v>
      </c>
      <c r="BI22" s="17"/>
      <c r="BJ22" s="17" t="s">
        <v>1050</v>
      </c>
      <c r="BK22" s="17" t="s">
        <v>1050</v>
      </c>
      <c r="BL22" s="16"/>
      <c r="BM22" s="130" t="s">
        <v>396</v>
      </c>
      <c r="BN22" s="130" t="s">
        <v>430</v>
      </c>
      <c r="BO22" s="130" t="s">
        <v>430</v>
      </c>
      <c r="BP22" s="18" t="s">
        <v>1050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1051</v>
      </c>
      <c r="I23" s="106" t="s">
        <v>1051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1052</v>
      </c>
      <c r="W23" s="151" t="s">
        <v>1053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1052</v>
      </c>
      <c r="BG23" s="16"/>
      <c r="BH23" s="17">
        <v>0</v>
      </c>
      <c r="BI23" s="17"/>
      <c r="BJ23" s="17" t="s">
        <v>1050</v>
      </c>
      <c r="BK23" s="17" t="s">
        <v>1050</v>
      </c>
      <c r="BL23" s="16"/>
      <c r="BM23" s="130" t="s">
        <v>396</v>
      </c>
      <c r="BN23" s="130" t="s">
        <v>430</v>
      </c>
      <c r="BO23" s="130" t="s">
        <v>430</v>
      </c>
      <c r="BP23" s="18" t="s">
        <v>1050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1054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1055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 t="shared" si="3"/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1055</v>
      </c>
      <c r="BG24" s="16"/>
      <c r="BH24" s="17">
        <v>0</v>
      </c>
      <c r="BI24" s="17"/>
      <c r="BJ24" s="17" t="s">
        <v>1056</v>
      </c>
      <c r="BK24" s="17" t="s">
        <v>1056</v>
      </c>
      <c r="BL24" s="16"/>
      <c r="BM24" s="130" t="s">
        <v>396</v>
      </c>
      <c r="BN24" s="130" t="s">
        <v>430</v>
      </c>
      <c r="BO24" s="130" t="s">
        <v>430</v>
      </c>
      <c r="BP24" s="18" t="s">
        <v>1050</v>
      </c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1057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 t="shared" si="3"/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1057</v>
      </c>
      <c r="BG25" s="16"/>
      <c r="BH25" s="17">
        <v>0</v>
      </c>
      <c r="BI25" s="17"/>
      <c r="BJ25" s="17" t="s">
        <v>1058</v>
      </c>
      <c r="BK25" s="17" t="s">
        <v>1058</v>
      </c>
      <c r="BL25" s="16"/>
      <c r="BM25" s="130" t="s">
        <v>396</v>
      </c>
      <c r="BN25" s="130" t="s">
        <v>430</v>
      </c>
      <c r="BO25" s="130" t="s">
        <v>430</v>
      </c>
      <c r="BP25" s="18" t="s">
        <v>1059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1057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1057</v>
      </c>
      <c r="BG26" s="16"/>
      <c r="BH26" s="17">
        <v>0</v>
      </c>
      <c r="BI26" s="17"/>
      <c r="BJ26" s="17" t="s">
        <v>1058</v>
      </c>
      <c r="BK26" s="17" t="s">
        <v>1058</v>
      </c>
      <c r="BL26" s="16"/>
      <c r="BM26" s="130" t="s">
        <v>396</v>
      </c>
      <c r="BN26" s="130" t="s">
        <v>430</v>
      </c>
      <c r="BO26" s="130" t="s">
        <v>430</v>
      </c>
      <c r="BP26" s="18" t="s">
        <v>1059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1057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 t="shared" si="3"/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1057</v>
      </c>
      <c r="BG27" s="16"/>
      <c r="BH27" s="17">
        <v>0</v>
      </c>
      <c r="BI27" s="17"/>
      <c r="BJ27" s="17" t="s">
        <v>1058</v>
      </c>
      <c r="BK27" s="17" t="s">
        <v>1058</v>
      </c>
      <c r="BL27" s="16"/>
      <c r="BM27" s="130" t="s">
        <v>396</v>
      </c>
      <c r="BN27" s="130" t="s">
        <v>430</v>
      </c>
      <c r="BO27" s="130" t="s">
        <v>430</v>
      </c>
      <c r="BP27" s="18" t="s">
        <v>1059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1057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 t="shared" si="3"/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1057</v>
      </c>
      <c r="BG28" s="16"/>
      <c r="BH28" s="17">
        <v>0</v>
      </c>
      <c r="BI28" s="17"/>
      <c r="BJ28" s="17" t="s">
        <v>1058</v>
      </c>
      <c r="BK28" s="17" t="s">
        <v>1058</v>
      </c>
      <c r="BL28" s="16"/>
      <c r="BM28" s="130" t="s">
        <v>396</v>
      </c>
      <c r="BN28" s="130" t="s">
        <v>430</v>
      </c>
      <c r="BO28" s="130" t="s">
        <v>430</v>
      </c>
      <c r="BP28" s="18" t="s">
        <v>1059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1060</v>
      </c>
      <c r="N29" s="105" t="s">
        <v>1061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1062</v>
      </c>
      <c r="W29" s="151" t="s">
        <v>1063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1062</v>
      </c>
      <c r="BG29" s="16"/>
      <c r="BH29" s="17">
        <v>1</v>
      </c>
      <c r="BI29" s="17"/>
      <c r="BJ29" s="17" t="s">
        <v>1064</v>
      </c>
      <c r="BK29" s="17" t="s">
        <v>1064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1065</v>
      </c>
      <c r="BK31" s="17" t="s">
        <v>1065</v>
      </c>
      <c r="BL31" s="16"/>
      <c r="BM31" s="130" t="s">
        <v>396</v>
      </c>
      <c r="BN31" s="130" t="s">
        <v>430</v>
      </c>
      <c r="BO31" s="130" t="s">
        <v>430</v>
      </c>
      <c r="BP31" s="18" t="s">
        <v>1059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1031</v>
      </c>
      <c r="W32" s="151" t="s">
        <v>1066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1031</v>
      </c>
      <c r="BG32" s="16"/>
      <c r="BH32" s="17">
        <v>1</v>
      </c>
      <c r="BI32" s="17"/>
      <c r="BJ32" s="17" t="s">
        <v>1067</v>
      </c>
      <c r="BK32" s="17" t="s">
        <v>1067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1068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1069</v>
      </c>
      <c r="W33" s="151" t="s">
        <v>1070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1069</v>
      </c>
      <c r="BG33" s="16"/>
      <c r="BH33" s="17">
        <v>1</v>
      </c>
      <c r="BI33" s="17"/>
      <c r="BJ33" s="17" t="s">
        <v>1071</v>
      </c>
      <c r="BK33" s="17" t="s">
        <v>1071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1072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1073</v>
      </c>
      <c r="N34" s="105" t="s">
        <v>1074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1069</v>
      </c>
      <c r="W34" s="151" t="s">
        <v>1075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1069</v>
      </c>
      <c r="BG34" s="16"/>
      <c r="BH34" s="17"/>
      <c r="BI34" s="17"/>
      <c r="BJ34" s="17" t="s">
        <v>1076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1069</v>
      </c>
      <c r="W35" s="151" t="s">
        <v>1077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3"/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1069</v>
      </c>
      <c r="BG35" s="16"/>
      <c r="BH35" s="17"/>
      <c r="BI35" s="17"/>
      <c r="BJ35" s="17" t="s">
        <v>1076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1078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 t="shared" si="3"/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1078</v>
      </c>
      <c r="BG36" s="16"/>
      <c r="BH36" s="17"/>
      <c r="BI36" s="17"/>
      <c r="BJ36" s="17" t="s">
        <v>1076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>
        <v>0</v>
      </c>
      <c r="BI37" s="17"/>
      <c r="BJ37" s="17" t="s">
        <v>1079</v>
      </c>
      <c r="BK37" s="17" t="s">
        <v>1079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1080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1081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1081</v>
      </c>
      <c r="BG38" s="16"/>
      <c r="BH38" s="17">
        <v>0</v>
      </c>
      <c r="BI38" s="17"/>
      <c r="BJ38" s="17" t="s">
        <v>1082</v>
      </c>
      <c r="BK38" s="110" t="s">
        <v>1082</v>
      </c>
      <c r="BL38" s="16"/>
      <c r="BM38" s="130" t="s">
        <v>407</v>
      </c>
      <c r="BN38" s="130" t="s">
        <v>435</v>
      </c>
      <c r="BO38" s="130" t="s">
        <v>486</v>
      </c>
      <c r="BP38" s="18" t="s">
        <v>1083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1069</v>
      </c>
      <c r="W39" s="151" t="s">
        <v>1035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1069</v>
      </c>
      <c r="BG39" s="16"/>
      <c r="BH39" s="17"/>
      <c r="BI39" s="17"/>
      <c r="BJ39" s="17" t="s">
        <v>1076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>
      <c r="A41" s="47" t="str">
        <f t="shared" si="2"/>
        <v>V9246084</v>
      </c>
      <c r="B41" s="102">
        <v>46084</v>
      </c>
      <c r="C41" s="135">
        <f>IF(BS_CONTROLE[[#This Row],[DATA]]="","",WEEKNUM(BS_CONTROLE[[#This Row],[DATA]]))</f>
        <v>10</v>
      </c>
      <c r="D41" s="104" t="s">
        <v>772</v>
      </c>
      <c r="E41" s="159">
        <v>769</v>
      </c>
      <c r="F41" s="126" t="s">
        <v>663</v>
      </c>
      <c r="G41" s="142" t="str">
        <f>IF(D41="","*",VLOOKUP(F41,BS_ATIVIDADE[],3,FALSE))</f>
        <v>MECANIZAÇÃO - SOCADORA</v>
      </c>
      <c r="H41" s="106" t="s">
        <v>1019</v>
      </c>
      <c r="I41" s="106" t="s">
        <v>1019</v>
      </c>
      <c r="J41" s="105">
        <v>70</v>
      </c>
      <c r="K41" s="105">
        <v>97.5</v>
      </c>
      <c r="L41" s="105">
        <v>96.578000000000003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41" s="127" t="s">
        <v>1084</v>
      </c>
      <c r="O41" s="106">
        <v>0.375</v>
      </c>
      <c r="P41" s="106">
        <v>8.3333333333333329E-2</v>
      </c>
      <c r="Q41" s="105">
        <v>100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MECANIZAÇÃO - SOCADORA</v>
      </c>
      <c r="AJ41" s="9" t="str">
        <f>IF(BS_CONTROLE[[#This Row],[Atividade]]=0, "-", BS_CONTROLE[[#This Row],[Atividade]])</f>
        <v>MECANIZAÇÃO - SOCADORA</v>
      </c>
      <c r="AK41" s="31" t="str">
        <f>BS_CONTROLE[[#This Row],[Local - Partida]]</f>
        <v>ZAC-2</v>
      </c>
      <c r="AL41" s="31" t="str">
        <f>BS_CONTROLE[[#This Row],[Local - Encerramento]]</f>
        <v>ZAC-2</v>
      </c>
      <c r="AM41" s="105" t="str">
        <f>IF(BS_CONTROLE[[#This Row],[Entre - Estações]]=0, "-", BS_CONTROLE[[#This Row],[Entre - Estações]])</f>
        <v>ZTT-ZLI</v>
      </c>
      <c r="AN41" s="105" t="str">
        <f>IF(BS_CONTROLE[[#This Row],[SB]]=0, "-", BS_CONTROLE[[#This Row],[SB]])</f>
        <v>K97100/ZTT1</v>
      </c>
      <c r="AO41" s="105">
        <f>IF(BS_CONTROLE[[#This Row],[SUB]]=0, "-", BS_CONTROLE[[#This Row],[SUB]])</f>
        <v>70</v>
      </c>
      <c r="AP41" s="105">
        <f>BS_CONTROLE[[#This Row],[KM - Inicio]]</f>
        <v>97.5</v>
      </c>
      <c r="AQ41" s="105">
        <f>BS_CONTROLE[[#This Row],[KM - Inicio]]</f>
        <v>97.5</v>
      </c>
      <c r="AR41" s="108"/>
      <c r="AS41" s="108"/>
      <c r="AT41" s="108"/>
      <c r="AU41" s="136"/>
      <c r="AV41" s="136"/>
      <c r="AW41" s="14"/>
      <c r="AX41" s="14"/>
      <c r="AY41" s="164">
        <f t="shared" si="3"/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Produção e Intervalo</v>
      </c>
      <c r="BR41" s="19">
        <f t="shared" si="5"/>
        <v>0</v>
      </c>
      <c r="BS41" s="19">
        <f t="shared" si="6"/>
        <v>0</v>
      </c>
      <c r="BT41" s="8" t="str">
        <f t="shared" si="7"/>
        <v/>
      </c>
    </row>
    <row r="42" spans="1:72">
      <c r="A42" s="47" t="str">
        <f t="shared" si="2"/>
        <v>EXPANSÃO TURMA 146084</v>
      </c>
      <c r="B42" s="102">
        <v>46084</v>
      </c>
      <c r="C42" s="135">
        <f>IF(BS_CONTROLE[[#This Row],[DATA]]="","",WEEKNUM(BS_CONTROLE[[#This Row],[DATA]]))</f>
        <v>10</v>
      </c>
      <c r="D42" s="104" t="s">
        <v>559</v>
      </c>
      <c r="E42" s="159">
        <v>536</v>
      </c>
      <c r="F42" s="126" t="s">
        <v>619</v>
      </c>
      <c r="G42" s="142" t="str">
        <f>IF(D42="","*",VLOOKUP(F42,BS_ATIVIDADE[],3,FALSE))</f>
        <v>EXPANSÃO</v>
      </c>
      <c r="H42" s="106" t="s">
        <v>558</v>
      </c>
      <c r="I42" s="106" t="s">
        <v>558</v>
      </c>
      <c r="J42" s="105">
        <v>68</v>
      </c>
      <c r="K42" s="105">
        <v>73.8</v>
      </c>
      <c r="L42" s="105">
        <v>74.180000000000007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2" s="106">
        <v>0.35416666666666669</v>
      </c>
      <c r="P42" s="106">
        <v>6.25E-2</v>
      </c>
      <c r="Q42" s="105">
        <v>1</v>
      </c>
      <c r="R42" s="10" t="str">
        <f>IFERROR(_xlfn.XLOOKUP(F42, BS_ATIVIDADE[ATIVIDADE],BS_ATIVIDADE[UNIDADE] ), "*")</f>
        <v>Nº DE SOLDA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EXPANSÃO - SOLDA</v>
      </c>
      <c r="AJ42" s="9" t="str">
        <f>IF(BS_CONTROLE[[#This Row],[Atividade]]=0, "-", BS_CONTROLE[[#This Row],[Atividade]])</f>
        <v>EXPANSÃO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5" t="str">
        <f>IF(BS_CONTROLE[[#This Row],[Entre - Estações]]=0, "-", BS_CONTROLE[[#This Row],[Entre - Estações]])</f>
        <v>ZSU-ZNO</v>
      </c>
      <c r="AN42" s="105" t="str">
        <f>IF(BS_CONTROLE[[#This Row],[SB]]=0, "-", BS_CONTROLE[[#This Row],[SB]])</f>
        <v>K70K74</v>
      </c>
      <c r="AO42" s="105">
        <f>IF(BS_CONTROLE[[#This Row],[SUB]]=0, "-", BS_CONTROLE[[#This Row],[SUB]])</f>
        <v>68</v>
      </c>
      <c r="AP42" s="105">
        <f>BS_CONTROLE[[#This Row],[KM - Inicio]]</f>
        <v>73.8</v>
      </c>
      <c r="AQ42" s="105">
        <f>BS_CONTROLE[[#This Row],[KM - Inicio]]</f>
        <v>73.8</v>
      </c>
      <c r="AR42" s="108"/>
      <c r="AS42" s="108"/>
      <c r="AT42" s="108"/>
      <c r="AU42" s="136"/>
      <c r="AV42" s="136"/>
      <c r="AW42" s="14"/>
      <c r="AX42" s="14"/>
      <c r="AY42" s="164">
        <f t="shared" si="3"/>
        <v>0</v>
      </c>
      <c r="AZ42" s="153"/>
      <c r="BA42" s="109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Produção e Intervalo</v>
      </c>
      <c r="BR42" s="19">
        <f t="shared" si="5"/>
        <v>0</v>
      </c>
      <c r="BS42" s="19">
        <f t="shared" si="6"/>
        <v>0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E4246084</v>
      </c>
      <c r="B44" s="102">
        <v>46084</v>
      </c>
      <c r="C44" s="135">
        <f>IF(BS_CONTROLE[[#This Row],[DATA]]="","",WEEKNUM(BS_CONTROLE[[#This Row],[DATA]]))</f>
        <v>10</v>
      </c>
      <c r="D44" s="104" t="s">
        <v>709</v>
      </c>
      <c r="E44" s="159">
        <v>731</v>
      </c>
      <c r="F44" s="126" t="s">
        <v>625</v>
      </c>
      <c r="G44" s="142" t="str">
        <f>IF(D44="","*",VLOOKUP(F44,BS_ATIVIDADE[],3,FALSE))</f>
        <v>TRILHEIRO - DESCARGA</v>
      </c>
      <c r="H44" s="106" t="s">
        <v>1085</v>
      </c>
      <c r="I44" s="106" t="s">
        <v>1085</v>
      </c>
      <c r="J44" s="105">
        <v>68</v>
      </c>
      <c r="K44" s="105">
        <v>67.531999999999996</v>
      </c>
      <c r="L44" s="105">
        <v>69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4" s="105" t="s">
        <v>1086</v>
      </c>
      <c r="O44" s="106">
        <v>0.375</v>
      </c>
      <c r="P44" s="106">
        <v>8.3333333333333329E-2</v>
      </c>
      <c r="Q44" s="105">
        <v>1560</v>
      </c>
      <c r="R44" s="10" t="str">
        <f>IFERROR(_xlfn.XLOOKUP(F44, BS_ATIVIDADE[ATIVIDADE],BS_ATIVIDADE[UNIDADE] ), "*")</f>
        <v>M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4" s="105" t="s">
        <v>1020</v>
      </c>
      <c r="W44" s="151" t="s">
        <v>1087</v>
      </c>
      <c r="X44" s="104" t="s">
        <v>381</v>
      </c>
      <c r="Y44" s="129"/>
      <c r="Z44" s="104"/>
      <c r="AA44" s="105" t="s">
        <v>1088</v>
      </c>
      <c r="AB44" s="103" t="s">
        <v>388</v>
      </c>
      <c r="AC44" s="152" t="s">
        <v>371</v>
      </c>
      <c r="AD44" s="107">
        <v>0.33333333333333331</v>
      </c>
      <c r="AE44" s="172" t="s">
        <v>1089</v>
      </c>
      <c r="AF44" s="105"/>
      <c r="AG44" s="105"/>
      <c r="AH44" s="15"/>
      <c r="AI44" s="126" t="str">
        <f>IF(BS_CONTROLE[[#This Row],[Atividade]]=0, "-", BS_CONTROLE[[#This Row],[Atividade]])</f>
        <v>TRILHEIRO - DESCARGA</v>
      </c>
      <c r="AJ44" s="9" t="str">
        <f>IF(BS_CONTROLE[[#This Row],[Atividade]]=0, "-", BS_CONTROLE[[#This Row],[Atividade]])</f>
        <v>TRILHEIRO - DESCARGA</v>
      </c>
      <c r="AK44" s="31" t="str">
        <f>BS_CONTROLE[[#This Row],[Local - Partida]]</f>
        <v>ZBV-3</v>
      </c>
      <c r="AL44" s="31" t="str">
        <f>BS_CONTROLE[[#This Row],[Local - Encerramento]]</f>
        <v>ZBV-3</v>
      </c>
      <c r="AM44" s="105" t="str">
        <f>IF(BS_CONTROLE[[#This Row],[Entre - Estações]]=0, "-", BS_CONTROLE[[#This Row],[Entre - Estações]])</f>
        <v>ZSU</v>
      </c>
      <c r="AN44" s="105" t="str">
        <f>IF(BS_CONTROLE[[#This Row],[SB]]=0, "-", BS_CONTROLE[[#This Row],[SB]])</f>
        <v>K65ZSU/ZSU2</v>
      </c>
      <c r="AO44" s="105">
        <f>IF(BS_CONTROLE[[#This Row],[SUB]]=0, "-", BS_CONTROLE[[#This Row],[SUB]])</f>
        <v>68</v>
      </c>
      <c r="AP44" s="105">
        <f>BS_CONTROLE[[#This Row],[KM - Inicio]]</f>
        <v>67.531999999999996</v>
      </c>
      <c r="AQ44" s="105">
        <f>BS_CONTROLE[[#This Row],[KM - Inicio]]</f>
        <v>67.531999999999996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Produção e Intervalo</v>
      </c>
      <c r="BR44" s="19">
        <f t="shared" si="5"/>
        <v>0</v>
      </c>
      <c r="BS44" s="19">
        <f t="shared" si="6"/>
        <v>0</v>
      </c>
      <c r="BT44" s="8" t="str">
        <f t="shared" si="7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EDSON/NIVALDO (TP-819)46084</v>
      </c>
      <c r="B46" s="102">
        <v>46084</v>
      </c>
      <c r="C46" s="135">
        <f>IF(BS_CONTROLE[[#This Row],[DATA]]="","",WEEKNUM(BS_CONTROLE[[#This Row],[DATA]]))</f>
        <v>10</v>
      </c>
      <c r="D46" s="104" t="s">
        <v>842</v>
      </c>
      <c r="E46" s="159">
        <v>41</v>
      </c>
      <c r="F46" s="126" t="s">
        <v>744</v>
      </c>
      <c r="G46" s="142" t="str">
        <f>IF(D46="","*",VLOOKUP(F46,BS_ATIVIDADE[],3,FALSE))</f>
        <v>DORMENTE - SUBSTITUIÇÂO</v>
      </c>
      <c r="H46" s="106" t="s">
        <v>558</v>
      </c>
      <c r="I46" s="106" t="s">
        <v>558</v>
      </c>
      <c r="J46" s="105">
        <v>49</v>
      </c>
      <c r="K46" s="105">
        <v>224.547</v>
      </c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6" s="106">
        <v>0.41666666666666669</v>
      </c>
      <c r="P46" s="106">
        <v>8.3333333333333329E-2</v>
      </c>
      <c r="Q46" s="105">
        <v>30</v>
      </c>
      <c r="R46" s="10" t="str">
        <f>IFERROR(_xlfn.XLOOKUP(F46, BS_ATIVIDADE[ATIVIDADE],BS_ATIVIDADE[UNIDADE] ), "*")</f>
        <v>Nº DE DORMENTES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6" s="105" t="s">
        <v>1090</v>
      </c>
      <c r="W46" s="151" t="s">
        <v>1043</v>
      </c>
      <c r="X46" s="104" t="s">
        <v>386</v>
      </c>
      <c r="Y46" s="129"/>
      <c r="Z46" s="104"/>
      <c r="AA46" s="105" t="s">
        <v>558</v>
      </c>
      <c r="AB46" s="103"/>
      <c r="AC46" s="152"/>
      <c r="AD46" s="107" t="s">
        <v>558</v>
      </c>
      <c r="AE46" s="105" t="s">
        <v>558</v>
      </c>
      <c r="AF46" s="105" t="s">
        <v>558</v>
      </c>
      <c r="AG46" s="105" t="s">
        <v>558</v>
      </c>
      <c r="AH46" s="15"/>
      <c r="AI46" s="126" t="str">
        <f>IF(BS_CONTROLE[[#This Row],[Atividade]]=0, "-", BS_CONTROLE[[#This Row],[Atividade]])</f>
        <v>PDM - SUBSTITUIÇÃO - DORMENTE</v>
      </c>
      <c r="AJ46" s="9" t="str">
        <f>IF(BS_CONTROLE[[#This Row],[Atividade]]=0, "-", BS_CONTROLE[[#This Row],[Atividade]])</f>
        <v>PDM - SUBSTITUIÇÃO - DORMENTE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ZXI-ZVK</v>
      </c>
      <c r="AN46" s="105" t="str">
        <f>IF(BS_CONTROLE[[#This Row],[SB]]=0, "-", BS_CONTROLE[[#This Row],[SB]])</f>
        <v>224ZIC1</v>
      </c>
      <c r="AO46" s="105">
        <f>IF(BS_CONTROLE[[#This Row],[SUB]]=0, "-", BS_CONTROLE[[#This Row],[SUB]])</f>
        <v>49</v>
      </c>
      <c r="AP46" s="105">
        <f>BS_CONTROLE[[#This Row],[KM - Inicio]]</f>
        <v>224.547</v>
      </c>
      <c r="AQ46" s="105">
        <f>BS_CONTROLE[[#This Row],[KM - Inicio]]</f>
        <v>224.547</v>
      </c>
      <c r="AR46" s="108"/>
      <c r="AS46" s="108"/>
      <c r="AT46" s="108"/>
      <c r="AU46" s="136"/>
      <c r="AV46" s="136"/>
      <c r="AW46" s="14"/>
      <c r="AX46" s="14"/>
      <c r="AY46" s="164">
        <f t="shared" si="3"/>
        <v>0</v>
      </c>
      <c r="AZ46" s="153"/>
      <c r="BA46" s="109"/>
      <c r="BB46" s="10" t="str">
        <f>IFERROR(_xlfn.XLOOKUP(AI46, BS_ATIVIDADE[ATIVIDADE],BS_ATIVIDADE[UNIDADE] ), "*")</f>
        <v>Nº DE DORMENTES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>
      <c r="A48" s="47" t="str">
        <f t="shared" si="2"/>
        <v>DANIEL (TP-647)46084</v>
      </c>
      <c r="B48" s="102">
        <v>46084</v>
      </c>
      <c r="C48" s="135">
        <f>IF(BS_CONTROLE[[#This Row],[DATA]]="","",WEEKNUM(BS_CONTROLE[[#This Row],[DATA]]))</f>
        <v>10</v>
      </c>
      <c r="D48" s="104" t="s">
        <v>830</v>
      </c>
      <c r="E48" s="159">
        <v>162</v>
      </c>
      <c r="F48" s="126" t="s">
        <v>740</v>
      </c>
      <c r="G48" s="142" t="str">
        <f>IF(D48="","*",VLOOKUP(F48,BS_ATIVIDADE[],3,FALSE))</f>
        <v>SOLDA</v>
      </c>
      <c r="H48" s="105" t="s">
        <v>558</v>
      </c>
      <c r="I48" s="105" t="s">
        <v>558</v>
      </c>
      <c r="J48" s="105">
        <v>56</v>
      </c>
      <c r="K48" s="105">
        <v>208.75</v>
      </c>
      <c r="L48" s="105" t="s">
        <v>558</v>
      </c>
      <c r="M48" s="105" t="s">
        <v>1026</v>
      </c>
      <c r="N48" s="105" t="s">
        <v>237</v>
      </c>
      <c r="O48" s="106">
        <v>0.41666666666666669</v>
      </c>
      <c r="P48" s="106">
        <v>6.25E-2</v>
      </c>
      <c r="Q48" s="105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8" s="105" t="s">
        <v>1027</v>
      </c>
      <c r="W48" s="151" t="s">
        <v>1024</v>
      </c>
      <c r="X48" s="104" t="s">
        <v>386</v>
      </c>
      <c r="Y48" s="129"/>
      <c r="Z48" s="104"/>
      <c r="AA48" s="105" t="s">
        <v>558</v>
      </c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ZST</v>
      </c>
      <c r="AN48" s="105" t="str">
        <f>IF(BS_CONTROLE[[#This Row],[SB]]=0, "-", BS_CONTROLE[[#This Row],[SB]])</f>
        <v>ZST2</v>
      </c>
      <c r="AO48" s="105">
        <f>IF(BS_CONTROLE[[#This Row],[SUB]]=0, "-", BS_CONTROLE[[#This Row],[SUB]])</f>
        <v>56</v>
      </c>
      <c r="AP48" s="105">
        <f>BS_CONTROLE[[#This Row],[KM - Inicio]]</f>
        <v>208.75</v>
      </c>
      <c r="AQ48" s="105">
        <f>BS_CONTROLE[[#This Row],[KM - Inicio]]</f>
        <v>208.75</v>
      </c>
      <c r="AR48" s="108"/>
      <c r="AS48" s="108"/>
      <c r="AT48" s="108"/>
      <c r="AU48" s="136"/>
      <c r="AV48" s="136"/>
      <c r="AW48" s="14"/>
      <c r="AX48" s="14"/>
      <c r="AY48" s="164">
        <f t="shared" si="3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/>
      </c>
    </row>
    <row r="49" spans="1:72">
      <c r="A49" s="47" t="str">
        <f t="shared" si="2"/>
        <v>V9346084</v>
      </c>
      <c r="B49" s="102">
        <v>46084</v>
      </c>
      <c r="C49" s="135">
        <f>IF(BS_CONTROLE[[#This Row],[DATA]]="","",WEEKNUM(BS_CONTROLE[[#This Row],[DATA]]))</f>
        <v>10</v>
      </c>
      <c r="D49" s="104" t="s">
        <v>775</v>
      </c>
      <c r="E49" s="159">
        <v>162</v>
      </c>
      <c r="F49" s="126" t="s">
        <v>663</v>
      </c>
      <c r="G49" s="142" t="str">
        <f>IF(D49="","*",VLOOKUP(F49,BS_ATIVIDADE[],3,FALSE))</f>
        <v>MECANIZAÇÃO - SOCADORA</v>
      </c>
      <c r="H49" s="105" t="s">
        <v>92</v>
      </c>
      <c r="I49" s="105" t="s">
        <v>92</v>
      </c>
      <c r="J49" s="105">
        <v>56</v>
      </c>
      <c r="K49" s="105">
        <v>204.4</v>
      </c>
      <c r="L49" s="105">
        <v>206.4</v>
      </c>
      <c r="M49" s="105" t="s">
        <v>234</v>
      </c>
      <c r="N49" s="105" t="s">
        <v>235</v>
      </c>
      <c r="O49" s="106">
        <v>0.33333333333333331</v>
      </c>
      <c r="P49" s="106">
        <v>0.125</v>
      </c>
      <c r="Q49" s="105">
        <v>500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9" s="105" t="s">
        <v>1031</v>
      </c>
      <c r="W49" s="151" t="s">
        <v>1017</v>
      </c>
      <c r="X49" s="104" t="s">
        <v>386</v>
      </c>
      <c r="Y49" s="129"/>
      <c r="Z49" s="104"/>
      <c r="AA49" s="105" t="s">
        <v>1032</v>
      </c>
      <c r="AB49" s="103" t="s">
        <v>377</v>
      </c>
      <c r="AC49" s="152" t="s">
        <v>371</v>
      </c>
      <c r="AD49" s="107">
        <v>0.33333333333333331</v>
      </c>
      <c r="AE49" s="105">
        <v>7309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ZYU1</v>
      </c>
      <c r="AL49" s="31" t="str">
        <f>BS_CONTROLE[[#This Row],[Local - Encerramento]]</f>
        <v>ZYU1</v>
      </c>
      <c r="AM49" s="105" t="str">
        <f>IF(BS_CONTROLE[[#This Row],[Entre - Estações]]=0, "-", BS_CONTROLE[[#This Row],[Entre - Estações]])</f>
        <v>ZYU-ZST</v>
      </c>
      <c r="AN49" s="105" t="str">
        <f>IF(BS_CONTROLE[[#This Row],[SB]]=0, "-", BS_CONTROLE[[#This Row],[SB]])</f>
        <v>ZYU206</v>
      </c>
      <c r="AO49" s="105">
        <f>IF(BS_CONTROLE[[#This Row],[SUB]]=0, "-", BS_CONTROLE[[#This Row],[SUB]])</f>
        <v>56</v>
      </c>
      <c r="AP49" s="105">
        <f>BS_CONTROLE[[#This Row],[KM - Inicio]]</f>
        <v>204.4</v>
      </c>
      <c r="AQ49" s="105">
        <f>BS_CONTROLE[[#This Row],[KM - Inicio]]</f>
        <v>204.4</v>
      </c>
      <c r="AR49" s="108"/>
      <c r="AS49" s="108"/>
      <c r="AT49" s="108"/>
      <c r="AU49" s="136"/>
      <c r="AV49" s="136"/>
      <c r="AW49" s="14"/>
      <c r="AX49" s="14"/>
      <c r="AY49" s="164">
        <f t="shared" si="3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/>
      </c>
    </row>
    <row r="50" spans="1:72">
      <c r="A50" s="47" t="str">
        <f t="shared" si="2"/>
        <v>ROGÉRIO (TP-730)46084</v>
      </c>
      <c r="B50" s="102">
        <v>46084</v>
      </c>
      <c r="C50" s="135">
        <f>IF(BS_CONTROLE[[#This Row],[DATA]]="","",WEEKNUM(BS_CONTROLE[[#This Row],[DATA]]))</f>
        <v>10</v>
      </c>
      <c r="D50" s="104" t="s">
        <v>900</v>
      </c>
      <c r="E50" s="159">
        <v>774</v>
      </c>
      <c r="F50" s="126" t="s">
        <v>744</v>
      </c>
      <c r="G50" s="142" t="str">
        <f>IF(D50="","*",VLOOKUP(F50,BS_ATIVIDADE[],3,FALSE))</f>
        <v>DORMENTE - SUBSTITUIÇÂO</v>
      </c>
      <c r="H50" s="106" t="s">
        <v>558</v>
      </c>
      <c r="I50" s="106" t="s">
        <v>558</v>
      </c>
      <c r="J50" s="105">
        <v>56</v>
      </c>
      <c r="K50" s="105">
        <v>202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0" s="106">
        <v>0.41666666666666669</v>
      </c>
      <c r="P50" s="106">
        <v>8.3333333333333329E-2</v>
      </c>
      <c r="Q50" s="105">
        <v>30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" s="105" t="s">
        <v>1034</v>
      </c>
      <c r="W50" s="151" t="s">
        <v>1035</v>
      </c>
      <c r="X50" s="104" t="s">
        <v>386</v>
      </c>
      <c r="Y50" s="129"/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SUBSTITUIÇÃO - DORMENTE</v>
      </c>
      <c r="AJ50" s="9" t="str">
        <f>IF(BS_CONTROLE[[#This Row],[Atividade]]=0, "-", BS_CONTROLE[[#This Row],[Atividade]])</f>
        <v>PDM - SUBSTITUIÇÃO - DORMENTE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ZYU</v>
      </c>
      <c r="AN50" s="105" t="str">
        <f>IF(BS_CONTROLE[[#This Row],[SB]]=0, "-", BS_CONTROLE[[#This Row],[SB]])</f>
        <v>ZYU2</v>
      </c>
      <c r="AO50" s="105">
        <f>IF(BS_CONTROLE[[#This Row],[SUB]]=0, "-", BS_CONTROLE[[#This Row],[SUB]])</f>
        <v>56</v>
      </c>
      <c r="AP50" s="105">
        <f>BS_CONTROLE[[#This Row],[KM - Inicio]]</f>
        <v>202</v>
      </c>
      <c r="AQ50" s="105">
        <f>BS_CONTROLE[[#This Row],[KM - Inicio]]</f>
        <v>202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Produção e Intervalo</v>
      </c>
      <c r="BR50" s="19">
        <f t="shared" si="5"/>
        <v>0</v>
      </c>
      <c r="BS50" s="19">
        <f t="shared" si="6"/>
        <v>0</v>
      </c>
      <c r="BT50" s="8" t="str">
        <f t="shared" si="7"/>
        <v/>
      </c>
    </row>
    <row r="51" spans="1:72">
      <c r="A51" s="47" t="str">
        <f t="shared" si="2"/>
        <v>W5946084</v>
      </c>
      <c r="B51" s="102">
        <v>46084</v>
      </c>
      <c r="C51" s="135">
        <f>IF(BS_CONTROLE[[#This Row],[DATA]]="","",WEEKNUM(BS_CONTROLE[[#This Row],[DATA]]))</f>
        <v>10</v>
      </c>
      <c r="D51" s="104" t="s">
        <v>790</v>
      </c>
      <c r="E51" s="159">
        <v>605</v>
      </c>
      <c r="F51" s="126" t="s">
        <v>721</v>
      </c>
      <c r="G51" s="142" t="str">
        <f>IF(D51="","*",VLOOKUP(F51,BS_ATIVIDADE[],3,FALSE))</f>
        <v>DORMENTE - DESCARGA</v>
      </c>
      <c r="H51" s="105" t="s">
        <v>92</v>
      </c>
      <c r="I51" s="105" t="s">
        <v>92</v>
      </c>
      <c r="J51" s="105">
        <v>56</v>
      </c>
      <c r="K51" s="105">
        <v>190</v>
      </c>
      <c r="L51" s="105" t="s">
        <v>558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1" s="106">
        <v>0.375</v>
      </c>
      <c r="P51" s="106">
        <v>4.1666666666666664E-2</v>
      </c>
      <c r="Q51" s="105">
        <v>100</v>
      </c>
      <c r="R51" s="10" t="str">
        <f>IFERROR(_xlfn.XLOOKUP(F51, BS_ATIVIDADE[ATIVIDADE],BS_ATIVIDADE[UNIDADE] ), "*")</f>
        <v>Nº DE DORMENTES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1" s="105" t="s">
        <v>1034</v>
      </c>
      <c r="W51" s="151" t="s">
        <v>1037</v>
      </c>
      <c r="X51" s="104" t="s">
        <v>386</v>
      </c>
      <c r="Y51" s="129"/>
      <c r="Z51" s="104"/>
      <c r="AA51" s="105" t="s">
        <v>1038</v>
      </c>
      <c r="AB51" s="103" t="s">
        <v>383</v>
      </c>
      <c r="AC51" s="152" t="s">
        <v>384</v>
      </c>
      <c r="AD51" s="107">
        <v>0.35416666666666669</v>
      </c>
      <c r="AE51" s="105">
        <v>7629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PDM - DESCARGA - DORMENTE</v>
      </c>
      <c r="AJ51" s="9" t="str">
        <f>IF(BS_CONTROLE[[#This Row],[Atividade]]=0, "-", BS_CONTROLE[[#This Row],[Atividade]])</f>
        <v>PDM - DESCARGA - DORMENTE</v>
      </c>
      <c r="AK51" s="31" t="str">
        <f>BS_CONTROLE[[#This Row],[Local - Partida]]</f>
        <v>ZYU1</v>
      </c>
      <c r="AL51" s="31" t="str">
        <f>BS_CONTROLE[[#This Row],[Local - Encerramento]]</f>
        <v>ZYU1</v>
      </c>
      <c r="AM51" s="105" t="str">
        <f>IF(BS_CONTROLE[[#This Row],[Entre - Estações]]=0, "-", BS_CONTROLE[[#This Row],[Entre - Estações]])</f>
        <v>ZXP-ZFY</v>
      </c>
      <c r="AN51" s="105" t="str">
        <f>IF(BS_CONTROLE[[#This Row],[SB]]=0, "-", BS_CONTROLE[[#This Row],[SB]])</f>
        <v>189ZFY</v>
      </c>
      <c r="AO51" s="105">
        <f>IF(BS_CONTROLE[[#This Row],[SUB]]=0, "-", BS_CONTROLE[[#This Row],[SUB]])</f>
        <v>56</v>
      </c>
      <c r="AP51" s="105">
        <f>BS_CONTROLE[[#This Row],[KM - Inicio]]</f>
        <v>190</v>
      </c>
      <c r="AQ51" s="105">
        <f>BS_CONTROLE[[#This Row],[KM - Inicio]]</f>
        <v>190</v>
      </c>
      <c r="AR51" s="108"/>
      <c r="AS51" s="108"/>
      <c r="AT51" s="108"/>
      <c r="AU51" s="136"/>
      <c r="AV51" s="136"/>
      <c r="AW51" s="14"/>
      <c r="AX51" s="14"/>
      <c r="AY51" s="164">
        <f t="shared" si="3"/>
        <v>0</v>
      </c>
      <c r="AZ51" s="153"/>
      <c r="BA51" s="109"/>
      <c r="BB51" s="10" t="str">
        <f>IFERROR(_xlfn.XLOOKUP(AI51, BS_ATIVIDADE[ATIVIDADE],BS_ATIVIDADE[UNIDADE] ), "*")</f>
        <v>Nº DE DORMENTES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/>
      </c>
    </row>
    <row r="52" spans="1:72">
      <c r="A52" s="47" t="str">
        <f t="shared" si="2"/>
        <v>ROBSON (TF-701)46084</v>
      </c>
      <c r="B52" s="102">
        <v>46084</v>
      </c>
      <c r="C52" s="135">
        <f>IF(BS_CONTROLE[[#This Row],[DATA]]="","",WEEKNUM(BS_CONTROLE[[#This Row],[DATA]]))</f>
        <v>10</v>
      </c>
      <c r="D52" s="104" t="s">
        <v>898</v>
      </c>
      <c r="E52" s="159">
        <v>310</v>
      </c>
      <c r="F52" s="126" t="s">
        <v>744</v>
      </c>
      <c r="G52" s="142" t="str">
        <f>IF(D52="","*",VLOOKUP(F52,BS_ATIVIDADE[],3,FALSE))</f>
        <v>DORMENTE - SUBSTITUIÇÂO</v>
      </c>
      <c r="H52" s="106" t="s">
        <v>558</v>
      </c>
      <c r="I52" s="106" t="s">
        <v>558</v>
      </c>
      <c r="J52" s="105">
        <v>56</v>
      </c>
      <c r="K52" s="105">
        <v>190.3</v>
      </c>
      <c r="L52" s="105">
        <v>190.5</v>
      </c>
      <c r="M52" s="105" t="s">
        <v>1041</v>
      </c>
      <c r="N52" s="105" t="s">
        <v>229</v>
      </c>
      <c r="O52" s="106">
        <v>0.41666666666666669</v>
      </c>
      <c r="P52" s="106">
        <v>8.3333333333333329E-2</v>
      </c>
      <c r="Q52" s="105">
        <v>30</v>
      </c>
      <c r="R52" s="10" t="str">
        <f>IFERROR(_xlfn.XLOOKUP(F52, BS_ATIVIDADE[ATIVIDADE],BS_ATIVIDADE[UNIDADE] ), "*")</f>
        <v>Nº DE DORMENTES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2" s="105" t="s">
        <v>1042</v>
      </c>
      <c r="W52" s="151" t="s">
        <v>1043</v>
      </c>
      <c r="X52" s="104" t="s">
        <v>386</v>
      </c>
      <c r="Y52" s="129"/>
      <c r="Z52" s="104"/>
      <c r="AA52" s="105" t="s">
        <v>558</v>
      </c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PDM - SUBSTITUIÇÃO - DORMENTE</v>
      </c>
      <c r="AJ52" s="9" t="str">
        <f>IF(BS_CONTROLE[[#This Row],[Atividade]]=0, "-", BS_CONTROLE[[#This Row],[Atividade]])</f>
        <v>PDM - SUBSTITUIÇÃO - DORMENTE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5" t="str">
        <f>IF(BS_CONTROLE[[#This Row],[Entre - Estações]]=0, "-", BS_CONTROLE[[#This Row],[Entre - Estações]])</f>
        <v>ZDY-ZFY</v>
      </c>
      <c r="AN52" s="105" t="str">
        <f>IF(BS_CONTROLE[[#This Row],[SB]]=0, "-", BS_CONTROLE[[#This Row],[SB]])</f>
        <v>189ZFY</v>
      </c>
      <c r="AO52" s="105">
        <f>IF(BS_CONTROLE[[#This Row],[SUB]]=0, "-", BS_CONTROLE[[#This Row],[SUB]])</f>
        <v>56</v>
      </c>
      <c r="AP52" s="105">
        <f>BS_CONTROLE[[#This Row],[KM - Inicio]]</f>
        <v>190.3</v>
      </c>
      <c r="AQ52" s="105">
        <f>BS_CONTROLE[[#This Row],[KM - Inicio]]</f>
        <v>190.3</v>
      </c>
      <c r="AR52" s="108"/>
      <c r="AS52" s="108"/>
      <c r="AT52" s="108"/>
      <c r="AU52" s="136"/>
      <c r="AV52" s="136"/>
      <c r="AW52" s="14"/>
      <c r="AX52" s="14"/>
      <c r="AY52" s="164">
        <f t="shared" si="3"/>
        <v>0</v>
      </c>
      <c r="AZ52" s="153"/>
      <c r="BA52" s="109"/>
      <c r="BB52" s="10" t="str">
        <f>IFERROR(_xlfn.XLOOKUP(AI52, BS_ATIVIDADE[ATIVIDADE],BS_ATIVIDADE[UNIDADE] ), "*")</f>
        <v>Nº DE DORMENTES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Produção e Intervalo</v>
      </c>
      <c r="BR52" s="19">
        <f t="shared" si="5"/>
        <v>0</v>
      </c>
      <c r="BS52" s="19">
        <f t="shared" si="6"/>
        <v>0</v>
      </c>
      <c r="BT52" s="8" t="str">
        <f t="shared" si="7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>
      <c r="A54" s="47" t="str">
        <f t="shared" si="2"/>
        <v>46084</v>
      </c>
      <c r="B54" s="102">
        <v>46084</v>
      </c>
      <c r="C54" s="135">
        <f>IF(BS_CONTROLE[[#This Row],[DATA]]="","",WEEKNUM(BS_CONTROLE[[#This Row],[DATA]]))</f>
        <v>10</v>
      </c>
      <c r="D54" s="104"/>
      <c r="E54" s="159">
        <v>49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3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8" t="str">
        <f t="shared" si="7"/>
        <v/>
      </c>
    </row>
    <row r="55" spans="1:72">
      <c r="A55" s="47" t="str">
        <f t="shared" si="2"/>
        <v>46084</v>
      </c>
      <c r="B55" s="102">
        <v>46084</v>
      </c>
      <c r="C55" s="135">
        <f>IF(BS_CONTROLE[[#This Row],[DATA]]="","",WEEKNUM(BS_CONTROLE[[#This Row],[DATA]]))</f>
        <v>10</v>
      </c>
      <c r="D55" s="104"/>
      <c r="E55" s="159">
        <v>50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3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46084</v>
      </c>
      <c r="B56" s="102">
        <v>46084</v>
      </c>
      <c r="C56" s="135">
        <f>IF(BS_CONTROLE[[#This Row],[DATA]]="","",WEEKNUM(BS_CONTROLE[[#This Row],[DATA]]))</f>
        <v>10</v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>
      <c r="A57" s="47" t="str">
        <f t="shared" si="2"/>
        <v>46084</v>
      </c>
      <c r="B57" s="102">
        <v>46084</v>
      </c>
      <c r="C57" s="135">
        <f>IF(BS_CONTROLE[[#This Row],[DATA]]="","",WEEKNUM(BS_CONTROLE[[#This Row],[DATA]]))</f>
        <v>10</v>
      </c>
      <c r="D57" s="104"/>
      <c r="E57" s="159">
        <v>52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3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8" t="str">
        <f t="shared" si="7"/>
        <v/>
      </c>
    </row>
    <row r="58" spans="1:72">
      <c r="A58" s="47" t="str">
        <f t="shared" si="2"/>
        <v>46084</v>
      </c>
      <c r="B58" s="102">
        <v>46084</v>
      </c>
      <c r="C58" s="135">
        <f>IF(BS_CONTROLE[[#This Row],[DATA]]="","",WEEKNUM(BS_CONTROLE[[#This Row],[DATA]]))</f>
        <v>10</v>
      </c>
      <c r="D58" s="104"/>
      <c r="E58" s="159">
        <v>53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3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8" t="str">
        <f t="shared" si="7"/>
        <v/>
      </c>
    </row>
    <row r="59" spans="1:72">
      <c r="A59" s="47" t="str">
        <f t="shared" si="2"/>
        <v>46084</v>
      </c>
      <c r="B59" s="102">
        <v>46084</v>
      </c>
      <c r="C59" s="135">
        <f>IF(BS_CONTROLE[[#This Row],[DATA]]="","",WEEKNUM(BS_CONTROLE[[#This Row],[DATA]]))</f>
        <v>10</v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>
      <c r="A60" s="47" t="str">
        <f t="shared" si="2"/>
        <v>46084</v>
      </c>
      <c r="B60" s="102">
        <v>46084</v>
      </c>
      <c r="C60" s="135">
        <f>IF(BS_CONTROLE[[#This Row],[DATA]]="","",WEEKNUM(BS_CONTROLE[[#This Row],[DATA]]))</f>
        <v>10</v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46084</v>
      </c>
      <c r="B61" s="102">
        <v>46084</v>
      </c>
      <c r="C61" s="135">
        <f>IF(BS_CONTROLE[[#This Row],[DATA]]="","",WEEKNUM(BS_CONTROLE[[#This Row],[DATA]]))</f>
        <v>10</v>
      </c>
      <c r="D61" s="104"/>
      <c r="E61" s="159">
        <v>56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3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8" t="str">
        <f t="shared" si="7"/>
        <v/>
      </c>
    </row>
    <row r="62" spans="1:72">
      <c r="A62" s="47" t="str">
        <f t="shared" si="2"/>
        <v>46084</v>
      </c>
      <c r="B62" s="102">
        <v>46084</v>
      </c>
      <c r="C62" s="135">
        <f>IF(BS_CONTROLE[[#This Row],[DATA]]="","",WEEKNUM(BS_CONTROLE[[#This Row],[DATA]]))</f>
        <v>10</v>
      </c>
      <c r="D62" s="104"/>
      <c r="E62" s="159">
        <v>57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3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8" t="str">
        <f t="shared" si="7"/>
        <v/>
      </c>
    </row>
    <row r="63" spans="1:72">
      <c r="A63" s="47" t="str">
        <f t="shared" si="2"/>
        <v>46084</v>
      </c>
      <c r="B63" s="102">
        <v>46084</v>
      </c>
      <c r="C63" s="135">
        <f>IF(BS_CONTROLE[[#This Row],[DATA]]="","",WEEKNUM(BS_CONTROLE[[#This Row],[DATA]]))</f>
        <v>10</v>
      </c>
      <c r="D63" s="104"/>
      <c r="E63" s="159">
        <v>58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3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8" t="str">
        <f t="shared" si="7"/>
        <v/>
      </c>
    </row>
    <row r="64" spans="1:72">
      <c r="A64" s="47" t="str">
        <f t="shared" si="2"/>
        <v>46084</v>
      </c>
      <c r="B64" s="102">
        <v>46084</v>
      </c>
      <c r="C64" s="135">
        <f>IF(BS_CONTROLE[[#This Row],[DATA]]="","",WEEKNUM(BS_CONTROLE[[#This Row],[DATA]]))</f>
        <v>10</v>
      </c>
      <c r="D64" s="104"/>
      <c r="E64" s="159">
        <v>59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3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7"/>
        <v/>
      </c>
    </row>
    <row r="65" spans="1:72">
      <c r="A65" s="47" t="str">
        <f t="shared" si="2"/>
        <v>46084</v>
      </c>
      <c r="B65" s="102">
        <v>46084</v>
      </c>
      <c r="C65" s="135">
        <f>IF(BS_CONTROLE[[#This Row],[DATA]]="","",WEEKNUM(BS_CONTROLE[[#This Row],[DATA]]))</f>
        <v>10</v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3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>
      <c r="A66" s="47" t="str">
        <f t="shared" si="2"/>
        <v>46084</v>
      </c>
      <c r="B66" s="102">
        <v>46084</v>
      </c>
      <c r="C66" s="135">
        <f>IF(BS_CONTROLE[[#This Row],[DATA]]="","",WEEKNUM(BS_CONTROLE[[#This Row],[DATA]]))</f>
        <v>10</v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3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>
      <c r="A67" s="47" t="str">
        <f t="shared" si="2"/>
        <v>46084</v>
      </c>
      <c r="B67" s="102">
        <v>46084</v>
      </c>
      <c r="C67" s="135">
        <f>IF(BS_CONTROLE[[#This Row],[DATA]]="","",WEEKNUM(BS_CONTROLE[[#This Row],[DATA]]))</f>
        <v>10</v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>
      <c r="A68" s="47" t="str">
        <f t="shared" si="2"/>
        <v>46084</v>
      </c>
      <c r="B68" s="102">
        <v>46084</v>
      </c>
      <c r="C68" s="135">
        <f>IF(BS_CONTROLE[[#This Row],[DATA]]="","",WEEKNUM(BS_CONTROLE[[#This Row],[DATA]]))</f>
        <v>10</v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>
      <c r="A69" s="47" t="str">
        <f t="shared" si="2"/>
        <v>46084</v>
      </c>
      <c r="B69" s="102">
        <v>46084</v>
      </c>
      <c r="C69" s="135">
        <f>IF(BS_CONTROLE[[#This Row],[DATA]]="","",WEEKNUM(BS_CONTROLE[[#This Row],[DATA]]))</f>
        <v>10</v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1000">
    <cfRule type="cellIs" dxfId="174" priority="53909" operator="equal">
      <formula>"OPORTUNIDADE"</formula>
    </cfRule>
  </conditionalFormatting>
  <conditionalFormatting sqref="Y40:Z43 Y45:Z47 Y53:Z1000">
    <cfRule type="cellIs" dxfId="173" priority="11495" operator="equal">
      <formula>"NÃO"</formula>
    </cfRule>
    <cfRule type="cellIs" dxfId="172" priority="11496" operator="equal">
      <formula>"SIM"</formula>
    </cfRule>
  </conditionalFormatting>
  <conditionalFormatting sqref="AZ6:AZ1000">
    <cfRule type="expression" dxfId="171" priority="53951">
      <formula>#REF!=1</formula>
    </cfRule>
  </conditionalFormatting>
  <conditionalFormatting sqref="U6:U1000 AY6:AY1000 BE6:BE1000">
    <cfRule type="cellIs" dxfId="170" priority="53935" operator="equal">
      <formula>"ERRO"</formula>
    </cfRule>
  </conditionalFormatting>
  <conditionalFormatting sqref="BQ6:BQ1000">
    <cfRule type="cellIs" dxfId="169" priority="53930" operator="equal">
      <formula>"Produção e Intervalo"</formula>
    </cfRule>
    <cfRule type="cellIs" dxfId="168" priority="53931" operator="equal">
      <formula>"Aderente"</formula>
    </cfRule>
    <cfRule type="cellIs" dxfId="167" priority="53932" operator="equal">
      <formula>"Intervalo"</formula>
    </cfRule>
    <cfRule type="cellIs" dxfId="166" priority="53933" operator="equal">
      <formula>"Produção"</formula>
    </cfRule>
    <cfRule type="cellIs" dxfId="165" priority="53934" operator="equal">
      <formula>"ERRO"</formula>
    </cfRule>
  </conditionalFormatting>
  <conditionalFormatting sqref="BR6:BS1000">
    <cfRule type="cellIs" dxfId="164" priority="53912" operator="equal">
      <formula>"*"</formula>
    </cfRule>
    <cfRule type="cellIs" dxfId="163" priority="53913" operator="greaterThanOrEqual">
      <formula>1</formula>
    </cfRule>
    <cfRule type="cellIs" dxfId="162" priority="53914" operator="lessThan">
      <formula>1</formula>
    </cfRule>
  </conditionalFormatting>
  <conditionalFormatting sqref="BH9:BH1000">
    <cfRule type="iconSet" priority="60696">
      <iconSet showValue="0">
        <cfvo type="percent" val="0"/>
        <cfvo type="num" val="1"/>
        <cfvo type="num" val="1" gte="0"/>
      </iconSet>
    </cfRule>
    <cfRule type="iconSet" priority="6069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K9:BK10 BK30 BK34:BK36 BK39:BK1000 BK17:BK18 BK12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1" priority="38" operator="equal">
      <formula>"OPORTUNIDADE"</formula>
    </cfRule>
  </conditionalFormatting>
  <conditionalFormatting sqref="Y6:Z39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BH6:BH8">
    <cfRule type="iconSet" priority="34">
      <iconSet showValue="0">
        <cfvo type="percent" val="0"/>
        <cfvo type="num" val="1"/>
        <cfvo type="num" val="1" gte="0"/>
      </iconSet>
    </cfRule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58" priority="6" operator="equal">
      <formula>"OPORTUNIDADE"</formula>
    </cfRule>
  </conditionalFormatting>
  <conditionalFormatting sqref="Y44:Z44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48:Z52">
    <cfRule type="cellIs" dxfId="155" priority="3" operator="equal">
      <formula>"OPORTUNIDADE"</formula>
    </cfRule>
  </conditionalFormatting>
  <conditionalFormatting sqref="Y48:Z5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1091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1092</v>
      </c>
      <c r="C4" s="160" t="s">
        <v>1093</v>
      </c>
      <c r="D4" s="160" t="s">
        <v>1094</v>
      </c>
      <c r="E4" s="160" t="s">
        <v>1095</v>
      </c>
      <c r="F4" s="160" t="s">
        <v>4</v>
      </c>
      <c r="G4" s="160" t="s">
        <v>1096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1097</v>
      </c>
      <c r="C6" s="161">
        <v>407867</v>
      </c>
      <c r="D6" s="161" t="s">
        <v>1098</v>
      </c>
      <c r="E6" s="161" t="s">
        <v>789</v>
      </c>
      <c r="F6" s="161" t="s">
        <v>1099</v>
      </c>
      <c r="G6" s="162"/>
    </row>
    <row r="7" spans="2:7">
      <c r="B7" s="161" t="s">
        <v>1100</v>
      </c>
      <c r="C7" s="161">
        <v>293644</v>
      </c>
      <c r="D7" s="161" t="s">
        <v>1101</v>
      </c>
      <c r="E7" s="161" t="s">
        <v>789</v>
      </c>
      <c r="F7" s="161" t="s">
        <v>1099</v>
      </c>
      <c r="G7" s="162"/>
    </row>
    <row r="8" spans="2:7">
      <c r="B8" s="161" t="s">
        <v>1102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1103</v>
      </c>
      <c r="C9" s="161">
        <v>256790</v>
      </c>
      <c r="D9" s="161" t="s">
        <v>1104</v>
      </c>
      <c r="E9" s="161" t="s">
        <v>790</v>
      </c>
      <c r="F9" s="161" t="s">
        <v>1105</v>
      </c>
      <c r="G9" s="162">
        <v>46357</v>
      </c>
    </row>
    <row r="10" spans="2:7">
      <c r="B10" s="161" t="s">
        <v>1106</v>
      </c>
      <c r="C10" s="161">
        <v>265193</v>
      </c>
      <c r="D10" s="161" t="s">
        <v>1107</v>
      </c>
      <c r="E10" s="161" t="s">
        <v>791</v>
      </c>
      <c r="F10" s="161" t="s">
        <v>1054</v>
      </c>
      <c r="G10" s="161" t="s">
        <v>1108</v>
      </c>
    </row>
    <row r="11" spans="2:7">
      <c r="B11" s="161" t="s">
        <v>1109</v>
      </c>
      <c r="C11" s="161">
        <v>293716</v>
      </c>
      <c r="D11" s="161" t="s">
        <v>1110</v>
      </c>
      <c r="E11" s="161" t="s">
        <v>791</v>
      </c>
      <c r="F11" s="161" t="s">
        <v>1054</v>
      </c>
      <c r="G11" s="162">
        <v>46204</v>
      </c>
    </row>
    <row r="12" spans="2:7">
      <c r="B12" s="161" t="s">
        <v>1111</v>
      </c>
      <c r="C12" s="161">
        <v>257258</v>
      </c>
      <c r="D12" s="161" t="s">
        <v>1112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1113</v>
      </c>
      <c r="C13" s="161">
        <v>371147</v>
      </c>
      <c r="D13" s="161" t="s">
        <v>1114</v>
      </c>
      <c r="E13" s="161" t="s">
        <v>792</v>
      </c>
      <c r="F13" s="161" t="s">
        <v>128</v>
      </c>
      <c r="G13" s="161" t="s">
        <v>1108</v>
      </c>
    </row>
    <row r="14" spans="2:7">
      <c r="B14" s="161" t="s">
        <v>1115</v>
      </c>
      <c r="C14" s="161">
        <v>259230</v>
      </c>
      <c r="D14" s="161" t="s">
        <v>1116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1117</v>
      </c>
      <c r="C15" s="161">
        <v>370705</v>
      </c>
      <c r="D15" s="161"/>
      <c r="E15" s="161" t="s">
        <v>792</v>
      </c>
      <c r="F15" s="161" t="s">
        <v>128</v>
      </c>
      <c r="G15" s="161" t="s">
        <v>1108</v>
      </c>
    </row>
    <row r="16" spans="2:7">
      <c r="B16" s="161" t="s">
        <v>1118</v>
      </c>
      <c r="C16" s="161">
        <v>258542</v>
      </c>
      <c r="D16" s="161" t="s">
        <v>1119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1120</v>
      </c>
      <c r="C17" s="161">
        <v>257050</v>
      </c>
      <c r="D17" s="161" t="s">
        <v>1121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1122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1123</v>
      </c>
      <c r="D4" s="163" t="s">
        <v>1124</v>
      </c>
      <c r="E4" s="163" t="s">
        <v>1125</v>
      </c>
      <c r="F4" s="160" t="s">
        <v>1126</v>
      </c>
      <c r="G4" s="163" t="s">
        <v>1127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1128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1129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1130</v>
      </c>
      <c r="D11" s="168"/>
      <c r="E11" s="167"/>
      <c r="F11" s="169"/>
      <c r="G11" s="167"/>
    </row>
    <row r="12" spans="2:7">
      <c r="B12" s="167" t="s">
        <v>709</v>
      </c>
      <c r="C12" s="167" t="s">
        <v>1131</v>
      </c>
      <c r="D12" s="168"/>
      <c r="E12" s="167"/>
      <c r="F12" s="169"/>
      <c r="G12" s="167"/>
    </row>
    <row r="13" spans="2:7">
      <c r="B13" s="167" t="s">
        <v>709</v>
      </c>
      <c r="C13" s="167" t="s">
        <v>1132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1005</v>
      </c>
      <c r="Q1" s="210"/>
      <c r="R1" s="111"/>
      <c r="S1" s="84"/>
      <c r="T1" s="86"/>
      <c r="U1" s="211" t="s">
        <v>1133</v>
      </c>
      <c r="V1" s="211"/>
      <c r="W1" s="211"/>
    </row>
    <row r="2" spans="1:23" ht="15" customHeight="1">
      <c r="A2" s="87" t="s">
        <v>1134</v>
      </c>
      <c r="B2" s="87" t="s">
        <v>1135</v>
      </c>
      <c r="C2" s="87" t="s">
        <v>376</v>
      </c>
      <c r="D2" s="88" t="s">
        <v>957</v>
      </c>
      <c r="E2" s="88" t="s">
        <v>4</v>
      </c>
      <c r="F2" s="88" t="s">
        <v>1136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1137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ZBV-ZRX</v>
      </c>
      <c r="F38" s="145">
        <f>IF(SP_SUL!B41="","*",SP_SUL!B41)</f>
        <v>46084</v>
      </c>
      <c r="G38" s="145" t="str">
        <f>IF(SP_SUL!D41="","*",SP_SUL!D41)</f>
        <v>V92</v>
      </c>
      <c r="H38" s="145" t="str">
        <f>IF(SP_SUL!F41="","*",SP_SUL!F41)</f>
        <v>MECANIZAÇÃO - SOCADORA</v>
      </c>
      <c r="I38" s="145" t="str">
        <f>IF(SP_SUL!H41="","*",SP_SUL!H41)</f>
        <v>ZAC-2</v>
      </c>
      <c r="J38" s="145" t="str">
        <f>IF(SP_SUL!I41="","*",SP_SUL!I41)</f>
        <v>ZAC-2</v>
      </c>
      <c r="K38" s="139" t="str">
        <f>IF(SP_SUL!M41="","*",SP_SUL!M41)</f>
        <v>ZTT-ZLI</v>
      </c>
      <c r="L38" s="139" t="str">
        <f>IF(SP_SUL!N41="","*",SP_SUL!N41)</f>
        <v>K97100/ZTT1</v>
      </c>
      <c r="M38" s="140">
        <f>IF(SP_SUL!J41="","*",SP_SUL!J41)</f>
        <v>70</v>
      </c>
      <c r="N38" s="144">
        <f>IF(SP_SUL!K41="","*",SP_SUL!K41)</f>
        <v>97.5</v>
      </c>
      <c r="O38" s="144">
        <f>IF(SP_SUL!L41="","*",SP_SUL!L41)</f>
        <v>96.578000000000003</v>
      </c>
      <c r="P38" s="143">
        <f>IF(SP_SUL!O41="","*",SP_SUL!O41)</f>
        <v>0.375</v>
      </c>
      <c r="Q38" s="143">
        <f>IF(SP_SUL!P41="","*",SP_SUL!P41)</f>
        <v>8.3333333333333329E-2</v>
      </c>
      <c r="R38" s="145" t="str">
        <f>IF(SP_SUL!Q41="","*",CONCATENATE(SP_SUL!Q41," ",SP_SUL!R41))</f>
        <v>100 M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ZBV-ZRX</v>
      </c>
      <c r="F39" s="145">
        <f>IF(SP_SUL!B42="","*",SP_SUL!B42)</f>
        <v>46084</v>
      </c>
      <c r="G39" s="145" t="str">
        <f>IF(SP_SUL!D42="","*",SP_SUL!D42)</f>
        <v>EXPANSÃO TURMA 1</v>
      </c>
      <c r="H39" s="145" t="str">
        <f>IF(SP_SUL!F42="","*",SP_SUL!F42)</f>
        <v>EXPANSÃO - SOLDA</v>
      </c>
      <c r="I39" s="145" t="str">
        <f>IF(SP_SUL!H42="","*",SP_SUL!H42)</f>
        <v>-</v>
      </c>
      <c r="J39" s="145" t="str">
        <f>IF(SP_SUL!I42="","*",SP_SUL!I42)</f>
        <v>-</v>
      </c>
      <c r="K39" s="139" t="str">
        <f>IF(SP_SUL!M42="","*",SP_SUL!M42)</f>
        <v>ZSU-ZNO</v>
      </c>
      <c r="L39" s="139" t="str">
        <f>IF(SP_SUL!N42="","*",SP_SUL!N42)</f>
        <v>K70K74</v>
      </c>
      <c r="M39" s="140">
        <f>IF(SP_SUL!J42="","*",SP_SUL!J42)</f>
        <v>68</v>
      </c>
      <c r="N39" s="144">
        <f>IF(SP_SUL!K42="","*",SP_SUL!K42)</f>
        <v>73.8</v>
      </c>
      <c r="O39" s="144">
        <f>IF(SP_SUL!L42="","*",SP_SUL!L42)</f>
        <v>74.180000000000007</v>
      </c>
      <c r="P39" s="143">
        <f>IF(SP_SUL!O42="","*",SP_SUL!O42)</f>
        <v>0.35416666666666669</v>
      </c>
      <c r="Q39" s="143">
        <f>IF(SP_SUL!P42="","*",SP_SUL!P42)</f>
        <v>6.25E-2</v>
      </c>
      <c r="R39" s="145" t="str">
        <f>IF(SP_SUL!Q42="","*",CONCATENATE(SP_SUL!Q42," ",SP_SUL!R42))</f>
        <v>1 Nº DE SOLDA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>
        <f>IF(SP_SUL!B44="","*",SP_SUL!B44)</f>
        <v>46084</v>
      </c>
      <c r="G41" s="145" t="str">
        <f>IF(SP_SUL!D44="","*",SP_SUL!D44)</f>
        <v>E42</v>
      </c>
      <c r="H41" s="145" t="str">
        <f>IF(SP_SUL!F44="","*",SP_SUL!F44)</f>
        <v>TRILHEIRO - DESCARGA</v>
      </c>
      <c r="I41" s="145" t="str">
        <f>IF(SP_SUL!H44="","*",SP_SUL!H44)</f>
        <v>ZBV-3</v>
      </c>
      <c r="J41" s="145" t="str">
        <f>IF(SP_SUL!I44="","*",SP_SUL!I44)</f>
        <v>ZBV-3</v>
      </c>
      <c r="K41" s="139" t="str">
        <f>IF(SP_SUL!M44="","*",SP_SUL!M44)</f>
        <v>ZSU</v>
      </c>
      <c r="L41" s="139" t="str">
        <f>IF(SP_SUL!N44="","*",SP_SUL!N44)</f>
        <v>K65ZSU/ZSU2</v>
      </c>
      <c r="M41" s="140">
        <f>IF(SP_SUL!J44="","*",SP_SUL!J44)</f>
        <v>68</v>
      </c>
      <c r="N41" s="144">
        <f>IF(SP_SUL!K44="","*",SP_SUL!K44)</f>
        <v>67.531999999999996</v>
      </c>
      <c r="O41" s="144">
        <f>IF(SP_SUL!L44="","*",SP_SUL!L44)</f>
        <v>69</v>
      </c>
      <c r="P41" s="143">
        <f>IF(SP_SUL!O44="","*",SP_SUL!O44)</f>
        <v>0.375</v>
      </c>
      <c r="Q41" s="143">
        <f>IF(SP_SUL!P44="","*",SP_SUL!P44)</f>
        <v>8.3333333333333329E-2</v>
      </c>
      <c r="R41" s="145" t="str">
        <f>IF(SP_SUL!Q44="","*",CONCATENATE(SP_SUL!Q44," ",SP_SUL!R44))</f>
        <v>1560 M</v>
      </c>
      <c r="S41" s="145" t="str">
        <f>IF(SP_SUL!V44="","*",SP_SUL!V44)</f>
        <v>Israel</v>
      </c>
      <c r="T41" s="145" t="str">
        <f>IF(SP_SUL!W44="","*",SP_SUL!W44)</f>
        <v>Descarga de barras 67+532 ao km 69+000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ZBV-ZKE</v>
      </c>
      <c r="F43" s="145">
        <f>IF(SP_SUL!B46="","*",SP_SUL!B46)</f>
        <v>46084</v>
      </c>
      <c r="G43" s="145" t="str">
        <f>IF(SP_SUL!D46="","*",SP_SUL!D46)</f>
        <v>EDSON/NIVALDO (TP-819)</v>
      </c>
      <c r="H43" s="145" t="str">
        <f>IF(SP_SUL!F46="","*",SP_SUL!F46)</f>
        <v>PDM - SUBSTITUIÇÃO - DORMENTE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ZXI-ZVK</v>
      </c>
      <c r="L43" s="139" t="str">
        <f>IF(SP_SUL!N46="","*",SP_SUL!N46)</f>
        <v>224ZIC1</v>
      </c>
      <c r="M43" s="140">
        <f>IF(SP_SUL!J46="","*",SP_SUL!J46)</f>
        <v>49</v>
      </c>
      <c r="N43" s="144">
        <f>IF(SP_SUL!K46="","*",SP_SUL!K46)</f>
        <v>224.547</v>
      </c>
      <c r="O43" s="144" t="str">
        <f>IF(SP_SUL!L46="","*",SP_SUL!L46)</f>
        <v>*</v>
      </c>
      <c r="P43" s="143">
        <f>IF(SP_SUL!O46="","*",SP_SUL!O46)</f>
        <v>0.41666666666666669</v>
      </c>
      <c r="Q43" s="143">
        <f>IF(SP_SUL!P46="","*",SP_SUL!P46)</f>
        <v>8.3333333333333329E-2</v>
      </c>
      <c r="R43" s="145" t="str">
        <f>IF(SP_SUL!Q46="","*",CONCATENATE(SP_SUL!Q46," ",SP_SUL!R46))</f>
        <v>30 Nº DE DORMENTES</v>
      </c>
      <c r="S43" s="145" t="str">
        <f>IF(SP_SUL!V46="","*",SP_SUL!V46)</f>
        <v>Edson</v>
      </c>
      <c r="T43" s="145" t="str">
        <f>IF(SP_SUL!W46="","*",SP_SUL!W46)</f>
        <v>Substituição de dormentes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ZBV-ZKE</v>
      </c>
      <c r="F45" s="145">
        <f>IF(SP_SUL!B48="","*",SP_SUL!B48)</f>
        <v>46084</v>
      </c>
      <c r="G45" s="145" t="str">
        <f>IF(SP_SUL!D48="","*",SP_SUL!D48)</f>
        <v>DANIEL (TP-647)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ZST</v>
      </c>
      <c r="L45" s="139" t="str">
        <f>IF(SP_SUL!N48="","*",SP_SUL!N48)</f>
        <v>ZST2</v>
      </c>
      <c r="M45" s="140">
        <f>IF(SP_SUL!J48="","*",SP_SUL!J48)</f>
        <v>56</v>
      </c>
      <c r="N45" s="144">
        <f>IF(SP_SUL!K48="","*",SP_SUL!K48)</f>
        <v>208.75</v>
      </c>
      <c r="O45" s="144" t="str">
        <f>IF(SP_SUL!L48="","*",SP_SUL!L48)</f>
        <v>-</v>
      </c>
      <c r="P45" s="143">
        <f>IF(SP_SUL!O48="","*",SP_SUL!O48)</f>
        <v>0.41666666666666669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>Daniel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ZBV-ZKE</v>
      </c>
      <c r="F46" s="145">
        <f>IF(SP_SUL!B49="","*",SP_SUL!B49)</f>
        <v>46084</v>
      </c>
      <c r="G46" s="145" t="str">
        <f>IF(SP_SUL!D49="","*",SP_SUL!D49)</f>
        <v>V93</v>
      </c>
      <c r="H46" s="145" t="str">
        <f>IF(SP_SUL!F49="","*",SP_SUL!F49)</f>
        <v>MECANIZAÇÃO - SOCADORA</v>
      </c>
      <c r="I46" s="145" t="str">
        <f>IF(SP_SUL!H49="","*",SP_SUL!H49)</f>
        <v>ZYU1</v>
      </c>
      <c r="J46" s="145" t="str">
        <f>IF(SP_SUL!I49="","*",SP_SUL!I49)</f>
        <v>ZYU1</v>
      </c>
      <c r="K46" s="139" t="str">
        <f>IF(SP_SUL!M49="","*",SP_SUL!M49)</f>
        <v>ZYU-ZST</v>
      </c>
      <c r="L46" s="139" t="str">
        <f>IF(SP_SUL!N49="","*",SP_SUL!N49)</f>
        <v>ZYU206</v>
      </c>
      <c r="M46" s="140">
        <f>IF(SP_SUL!J49="","*",SP_SUL!J49)</f>
        <v>56</v>
      </c>
      <c r="N46" s="144">
        <f>IF(SP_SUL!K49="","*",SP_SUL!K49)</f>
        <v>204.4</v>
      </c>
      <c r="O46" s="144">
        <f>IF(SP_SUL!L49="","*",SP_SUL!L49)</f>
        <v>206.4</v>
      </c>
      <c r="P46" s="143">
        <f>IF(SP_SUL!O49="","*",SP_SUL!O49)</f>
        <v>0.33333333333333331</v>
      </c>
      <c r="Q46" s="143">
        <f>IF(SP_SUL!P49="","*",SP_SUL!P49)</f>
        <v>0.125</v>
      </c>
      <c r="R46" s="145" t="str">
        <f>IF(SP_SUL!Q49="","*",CONCATENATE(SP_SUL!Q49," ",SP_SUL!R49))</f>
        <v>500 M</v>
      </c>
      <c r="S46" s="145" t="str">
        <f>IF(SP_SUL!V49="","*",SP_SUL!V49)</f>
        <v>Moises</v>
      </c>
      <c r="T46" s="145" t="str">
        <f>IF(SP_SUL!W49="","*",SP_SUL!W49)</f>
        <v>Socaria mecanizada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ZBV-ZKE</v>
      </c>
      <c r="F47" s="145">
        <f>IF(SP_SUL!B50="","*",SP_SUL!B50)</f>
        <v>46084</v>
      </c>
      <c r="G47" s="145" t="str">
        <f>IF(SP_SUL!D50="","*",SP_SUL!D50)</f>
        <v>ROGÉRIO (TP-730)</v>
      </c>
      <c r="H47" s="145" t="str">
        <f>IF(SP_SUL!F50="","*",SP_SUL!F50)</f>
        <v>PDM - SUBSTITUIÇÃO - DORMENTE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ZYU</v>
      </c>
      <c r="L47" s="139" t="str">
        <f>IF(SP_SUL!N50="","*",SP_SUL!N50)</f>
        <v>ZYU2</v>
      </c>
      <c r="M47" s="140">
        <f>IF(SP_SUL!J50="","*",SP_SUL!J50)</f>
        <v>56</v>
      </c>
      <c r="N47" s="144">
        <f>IF(SP_SUL!K50="","*",SP_SUL!K50)</f>
        <v>202</v>
      </c>
      <c r="O47" s="144" t="str">
        <f>IF(SP_SUL!L50="","*",SP_SUL!L50)</f>
        <v>-</v>
      </c>
      <c r="P47" s="143">
        <f>IF(SP_SUL!O50="","*",SP_SUL!O50)</f>
        <v>0.41666666666666669</v>
      </c>
      <c r="Q47" s="143">
        <f>IF(SP_SUL!P50="","*",SP_SUL!P50)</f>
        <v>8.3333333333333329E-2</v>
      </c>
      <c r="R47" s="145" t="str">
        <f>IF(SP_SUL!Q50="","*",CONCATENATE(SP_SUL!Q50," ",SP_SUL!R50))</f>
        <v>30 Nº DE DORMENTES</v>
      </c>
      <c r="S47" s="145" t="str">
        <f>IF(SP_SUL!V50="","*",SP_SUL!V50)</f>
        <v>Henrique</v>
      </c>
      <c r="T47" s="145" t="str">
        <f>IF(SP_SUL!W50="","*",SP_SUL!W50)</f>
        <v>PDM - Substituição de dormentes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ZBV-ZKE</v>
      </c>
      <c r="F48" s="145">
        <f>IF(SP_SUL!B51="","*",SP_SUL!B51)</f>
        <v>46084</v>
      </c>
      <c r="G48" s="145" t="str">
        <f>IF(SP_SUL!D51="","*",SP_SUL!D51)</f>
        <v>W59</v>
      </c>
      <c r="H48" s="145" t="str">
        <f>IF(SP_SUL!F51="","*",SP_SUL!F51)</f>
        <v>PDM - DESCARGA - DORMENTE</v>
      </c>
      <c r="I48" s="145" t="str">
        <f>IF(SP_SUL!H51="","*",SP_SUL!H51)</f>
        <v>ZYU1</v>
      </c>
      <c r="J48" s="145" t="str">
        <f>IF(SP_SUL!I51="","*",SP_SUL!I51)</f>
        <v>ZYU1</v>
      </c>
      <c r="K48" s="139" t="str">
        <f>IF(SP_SUL!M51="","*",SP_SUL!M51)</f>
        <v>ZXP-ZFY</v>
      </c>
      <c r="L48" s="139" t="str">
        <f>IF(SP_SUL!N51="","*",SP_SUL!N51)</f>
        <v>189ZFY</v>
      </c>
      <c r="M48" s="140">
        <f>IF(SP_SUL!J51="","*",SP_SUL!J51)</f>
        <v>56</v>
      </c>
      <c r="N48" s="144">
        <f>IF(SP_SUL!K51="","*",SP_SUL!K51)</f>
        <v>190</v>
      </c>
      <c r="O48" s="144" t="str">
        <f>IF(SP_SUL!L51="","*",SP_SUL!L51)</f>
        <v>-</v>
      </c>
      <c r="P48" s="143">
        <f>IF(SP_SUL!O51="","*",SP_SUL!O51)</f>
        <v>0.375</v>
      </c>
      <c r="Q48" s="143">
        <f>IF(SP_SUL!P51="","*",SP_SUL!P51)</f>
        <v>4.1666666666666664E-2</v>
      </c>
      <c r="R48" s="145" t="str">
        <f>IF(SP_SUL!Q51="","*",CONCATENATE(SP_SUL!Q51," ",SP_SUL!R51))</f>
        <v>100 Nº DE DORMENTES</v>
      </c>
      <c r="S48" s="145" t="str">
        <f>IF(SP_SUL!V51="","*",SP_SUL!V51)</f>
        <v>Henrique</v>
      </c>
      <c r="T48" s="145" t="str">
        <f>IF(SP_SUL!W51="","*",SP_SUL!W51)</f>
        <v>Descarga de dormentes km190+000 (40min)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Oportunidade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ZBV-ZKE</v>
      </c>
      <c r="F49" s="145">
        <f>IF(SP_SUL!B52="","*",SP_SUL!B52)</f>
        <v>46084</v>
      </c>
      <c r="G49" s="145" t="str">
        <f>IF(SP_SUL!D52="","*",SP_SUL!D52)</f>
        <v>ROBSON (TF-701)</v>
      </c>
      <c r="H49" s="145" t="str">
        <f>IF(SP_SUL!F52="","*",SP_SUL!F52)</f>
        <v>PDM - SUBSTITUIÇÃO - DORMENTE</v>
      </c>
      <c r="I49" s="145" t="str">
        <f>IF(SP_SUL!H52="","*",SP_SUL!H52)</f>
        <v>-</v>
      </c>
      <c r="J49" s="145" t="str">
        <f>IF(SP_SUL!I52="","*",SP_SUL!I52)</f>
        <v>-</v>
      </c>
      <c r="K49" s="139" t="str">
        <f>IF(SP_SUL!M52="","*",SP_SUL!M52)</f>
        <v>ZDY-ZFY</v>
      </c>
      <c r="L49" s="139" t="str">
        <f>IF(SP_SUL!N52="","*",SP_SUL!N52)</f>
        <v>189ZFY</v>
      </c>
      <c r="M49" s="140">
        <f>IF(SP_SUL!J52="","*",SP_SUL!J52)</f>
        <v>56</v>
      </c>
      <c r="N49" s="144">
        <f>IF(SP_SUL!K52="","*",SP_SUL!K52)</f>
        <v>190.3</v>
      </c>
      <c r="O49" s="144">
        <f>IF(SP_SUL!L52="","*",SP_SUL!L52)</f>
        <v>190.5</v>
      </c>
      <c r="P49" s="143">
        <f>IF(SP_SUL!O52="","*",SP_SUL!O52)</f>
        <v>0.41666666666666669</v>
      </c>
      <c r="Q49" s="143">
        <f>IF(SP_SUL!P52="","*",SP_SUL!P52)</f>
        <v>8.3333333333333329E-2</v>
      </c>
      <c r="R49" s="145" t="str">
        <f>IF(SP_SUL!Q52="","*",CONCATENATE(SP_SUL!Q52," ",SP_SUL!R52))</f>
        <v>30 Nº DE DORMENTES</v>
      </c>
      <c r="S49" s="145" t="str">
        <f>IF(SP_SUL!V52="","*",SP_SUL!V52)</f>
        <v>Robson</v>
      </c>
      <c r="T49" s="145" t="str">
        <f>IF(SP_SUL!W52="","*",SP_SUL!W52)</f>
        <v>Substituição de dormentes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>
        <f>IF(SP_SUL!B54="","*",SP_SUL!B54)</f>
        <v>46084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>
        <f>IF(SP_SUL!B55="","*",SP_SUL!B55)</f>
        <v>46084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>
        <f>IF(SP_SUL!B56="","*",SP_SUL!B56)</f>
        <v>46084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>
        <f>IF(SP_SUL!B57="","*",SP_SUL!B57)</f>
        <v>46084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>
        <f>IF(SP_SUL!B58="","*",SP_SUL!B58)</f>
        <v>46084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>
        <f>IF(SP_SUL!B59="","*",SP_SUL!B59)</f>
        <v>46084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>
        <f>IF(SP_SUL!B60="","*",SP_SUL!B60)</f>
        <v>46084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>
        <f>IF(SP_SUL!B61="","*",SP_SUL!B61)</f>
        <v>46084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>
        <f>IF(SP_SUL!B62="","*",SP_SUL!B62)</f>
        <v>46084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>
        <f>IF(SP_SUL!B63="","*",SP_SUL!B63)</f>
        <v>46084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>
        <f>IF(SP_SUL!B64="","*",SP_SUL!B64)</f>
        <v>46084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>
        <f>IF(SP_SUL!B65="","*",SP_SUL!B65)</f>
        <v>46084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>
        <f>IF(SP_SUL!B66="","*",SP_SUL!B66)</f>
        <v>46084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>
        <f>IF(SP_SUL!B67="","*",SP_SUL!B67)</f>
        <v>46084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>
        <f>IF(SP_SUL!B68="","*",SP_SUL!B68)</f>
        <v>46084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>
        <f>IF(SP_SUL!B69="","*",SP_SUL!B69)</f>
        <v>46084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1138</v>
      </c>
      <c r="D5" s="213"/>
      <c r="E5" s="213"/>
      <c r="F5" s="213"/>
      <c r="G5" s="213"/>
      <c r="H5" s="213"/>
      <c r="I5" s="213"/>
      <c r="J5" s="214"/>
      <c r="K5" s="215" t="s">
        <v>1139</v>
      </c>
      <c r="L5" s="216"/>
      <c r="M5" s="216"/>
      <c r="N5" s="216"/>
      <c r="O5" s="217" t="s">
        <v>1140</v>
      </c>
      <c r="P5" s="218"/>
    </row>
    <row r="6" spans="1:16" s="74" customFormat="1" ht="15" customHeight="1">
      <c r="A6" s="66" t="s">
        <v>1136</v>
      </c>
      <c r="B6" s="75" t="s">
        <v>1135</v>
      </c>
      <c r="C6" s="76" t="s">
        <v>957</v>
      </c>
      <c r="D6" s="77" t="s">
        <v>958</v>
      </c>
      <c r="E6" s="76" t="s">
        <v>1141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1142</v>
      </c>
      <c r="M6" s="80" t="s">
        <v>576</v>
      </c>
      <c r="N6" s="81" t="s">
        <v>952</v>
      </c>
      <c r="O6" s="158" t="s">
        <v>995</v>
      </c>
      <c r="P6" s="133" t="s">
        <v>1143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1</v>
      </c>
      <c r="P12" s="147" t="str">
        <f>IF($A$2=1,IF(SP_SUL!BJ11="","*",SP_SUL!BJ11),IF(SP_SUL!BK11="","*",SP_SUL!BK11))</f>
        <v>Faixa as 08:30, equipe não esta pronta para atividade, equipe pronta 9h, em intervalo 10:55 até 12:25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pronto, 11:15 informou que aguarda trilho para solicitar intervalo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1</v>
      </c>
      <c r="P15" s="147" t="str">
        <f>IF($A$2=1,IF(SP_SUL!BJ14="","*",SP_SUL!BJ14),IF(SP_SUL!BK14="","*",SP_SUL!BK14))</f>
        <v>Mc1 08:17, autorizado 09:37, em intervalo 10:09 até 13:09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Equipe pronta 08:28, intervalo 08:31 até as 12:31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Mc1 08:42, autorizado 09:21, em intervalo 09:58 até 12:30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>
        <f>IF(SP_SUL!B41="","*",SP_SUL!B41)</f>
        <v>46084</v>
      </c>
      <c r="B42" s="83" t="str">
        <f>IF(SP_SUL!X41="","*",SP_SUL!X41)</f>
        <v>*</v>
      </c>
      <c r="C42" s="83" t="str">
        <f>IF(SP_SUL!S41="","*",SP_SUL!S41)</f>
        <v>SP SUL</v>
      </c>
      <c r="D42" s="83" t="str">
        <f>IF(SP_SUL!T41="","*",SP_SUL!T41)</f>
        <v>ZBV-ZRX</v>
      </c>
      <c r="E42" s="83" t="str">
        <f>IF(SP_SUL!D41="","*",SP_SUL!D41)</f>
        <v>V92</v>
      </c>
      <c r="F42" s="83" t="str">
        <f>IF(SP_SUL!H41="","*",SP_SUL!H41)</f>
        <v>ZAC-2</v>
      </c>
      <c r="G42" s="83" t="str">
        <f>IF(SP_SUL!M41="","*",SP_SUL!M41)</f>
        <v>ZTT-ZLI</v>
      </c>
      <c r="H42" s="116">
        <f>IF(SP_SUL!K41="","*",SP_SUL!K41)</f>
        <v>97.5</v>
      </c>
      <c r="I42" s="113">
        <f>IF(SP_SUL!O41="","*",SP_SUL!O41)</f>
        <v>0.375</v>
      </c>
      <c r="J42" s="113">
        <f>IF(SP_SUL!P41="","*",SP_SUL!P41)</f>
        <v>8.3333333333333329E-2</v>
      </c>
      <c r="K42" s="83" t="str">
        <f>IF(SP_SUL!AK41="","*",SP_SUL!AK41)</f>
        <v>ZAC-2</v>
      </c>
      <c r="L42" s="83" t="str">
        <f>IF(SP_SUL!AM41="","*",SP_SUL!AM41)</f>
        <v>ZTT-ZLI</v>
      </c>
      <c r="M42" s="83">
        <f>IF(SP_SUL!AP41="","*",SP_SUL!AP41)</f>
        <v>97.5</v>
      </c>
      <c r="N42" s="83" t="str">
        <f>IF(SP_SUL!AM41="","*",SP_SUL!AM41)</f>
        <v>ZTT-ZLI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>
        <f>IF(SP_SUL!B42="","*",SP_SUL!B42)</f>
        <v>46084</v>
      </c>
      <c r="B43" s="83" t="str">
        <f>IF(SP_SUL!X42="","*",SP_SUL!X42)</f>
        <v>*</v>
      </c>
      <c r="C43" s="83" t="str">
        <f>IF(SP_SUL!S42="","*",SP_SUL!S42)</f>
        <v>SP SUL</v>
      </c>
      <c r="D43" s="83" t="str">
        <f>IF(SP_SUL!T42="","*",SP_SUL!T42)</f>
        <v>ZBV-ZRX</v>
      </c>
      <c r="E43" s="83" t="str">
        <f>IF(SP_SUL!D42="","*",SP_SUL!D42)</f>
        <v>EXPANSÃO TURMA 1</v>
      </c>
      <c r="F43" s="83" t="str">
        <f>IF(SP_SUL!H42="","*",SP_SUL!H42)</f>
        <v>-</v>
      </c>
      <c r="G43" s="83" t="str">
        <f>IF(SP_SUL!M42="","*",SP_SUL!M42)</f>
        <v>ZSU-ZNO</v>
      </c>
      <c r="H43" s="116">
        <f>IF(SP_SUL!K42="","*",SP_SUL!K42)</f>
        <v>73.8</v>
      </c>
      <c r="I43" s="113">
        <f>IF(SP_SUL!O42="","*",SP_SUL!O42)</f>
        <v>0.35416666666666669</v>
      </c>
      <c r="J43" s="113">
        <f>IF(SP_SUL!P42="","*",SP_SUL!P42)</f>
        <v>6.25E-2</v>
      </c>
      <c r="K43" s="83" t="str">
        <f>IF(SP_SUL!AK42="","*",SP_SUL!AK42)</f>
        <v>-</v>
      </c>
      <c r="L43" s="83" t="str">
        <f>IF(SP_SUL!AM42="","*",SP_SUL!AM42)</f>
        <v>ZSU-ZNO</v>
      </c>
      <c r="M43" s="83">
        <f>IF(SP_SUL!AP42="","*",SP_SUL!AP42)</f>
        <v>73.8</v>
      </c>
      <c r="N43" s="83" t="str">
        <f>IF(SP_SUL!AM42="","*",SP_SUL!AM42)</f>
        <v>ZSU-ZNO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ZBV-ZRX</v>
      </c>
      <c r="E45" s="83" t="str">
        <f>IF(SP_SUL!D44="","*",SP_SUL!D44)</f>
        <v>E42</v>
      </c>
      <c r="F45" s="83" t="str">
        <f>IF(SP_SUL!H44="","*",SP_SUL!H44)</f>
        <v>ZBV-3</v>
      </c>
      <c r="G45" s="83" t="str">
        <f>IF(SP_SUL!M44="","*",SP_SUL!M44)</f>
        <v>ZSU</v>
      </c>
      <c r="H45" s="116">
        <f>IF(SP_SUL!K44="","*",SP_SUL!K44)</f>
        <v>67.531999999999996</v>
      </c>
      <c r="I45" s="113">
        <f>IF(SP_SUL!O44="","*",SP_SUL!O44)</f>
        <v>0.375</v>
      </c>
      <c r="J45" s="113">
        <f>IF(SP_SUL!P44="","*",SP_SUL!P44)</f>
        <v>8.3333333333333329E-2</v>
      </c>
      <c r="K45" s="83" t="str">
        <f>IF(SP_SUL!AK44="","*",SP_SUL!AK44)</f>
        <v>ZBV-3</v>
      </c>
      <c r="L45" s="83" t="str">
        <f>IF(SP_SUL!AM44="","*",SP_SUL!AM44)</f>
        <v>ZSU</v>
      </c>
      <c r="M45" s="83">
        <f>IF(SP_SUL!AP44="","*",SP_SUL!AP44)</f>
        <v>67.531999999999996</v>
      </c>
      <c r="N45" s="83" t="str">
        <f>IF(SP_SUL!AM44="","*",SP_SUL!AM44)</f>
        <v>ZSU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ZBV-ZKE</v>
      </c>
      <c r="E47" s="83" t="str">
        <f>IF(SP_SUL!D46="","*",SP_SUL!D46)</f>
        <v>EDSON/NIVALDO (TP-819)</v>
      </c>
      <c r="F47" s="83" t="str">
        <f>IF(SP_SUL!H46="","*",SP_SUL!H46)</f>
        <v>-</v>
      </c>
      <c r="G47" s="83" t="str">
        <f>IF(SP_SUL!M46="","*",SP_SUL!M46)</f>
        <v>ZXI-ZVK</v>
      </c>
      <c r="H47" s="116">
        <f>IF(SP_SUL!K46="","*",SP_SUL!K46)</f>
        <v>224.547</v>
      </c>
      <c r="I47" s="113">
        <f>IF(SP_SUL!O46="","*",SP_SUL!O46)</f>
        <v>0.41666666666666669</v>
      </c>
      <c r="J47" s="113">
        <f>IF(SP_SUL!P46="","*",SP_SUL!P46)</f>
        <v>8.3333333333333329E-2</v>
      </c>
      <c r="K47" s="83" t="str">
        <f>IF(SP_SUL!AK46="","*",SP_SUL!AK46)</f>
        <v>-</v>
      </c>
      <c r="L47" s="83" t="str">
        <f>IF(SP_SUL!AM46="","*",SP_SUL!AM46)</f>
        <v>ZXI-ZVK</v>
      </c>
      <c r="M47" s="83">
        <f>IF(SP_SUL!AP46="","*",SP_SUL!AP46)</f>
        <v>224.547</v>
      </c>
      <c r="N47" s="83" t="str">
        <f>IF(SP_SUL!AM46="","*",SP_SUL!AM46)</f>
        <v>ZXI-ZVK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Oportunidade</v>
      </c>
      <c r="C49" s="83" t="str">
        <f>IF(SP_SUL!S48="","*",SP_SUL!S48)</f>
        <v>SP SUL</v>
      </c>
      <c r="D49" s="83" t="str">
        <f>IF(SP_SUL!T48="","*",SP_SUL!T48)</f>
        <v>ZBV-ZKE</v>
      </c>
      <c r="E49" s="83" t="str">
        <f>IF(SP_SUL!D48="","*",SP_SUL!D48)</f>
        <v>DANIEL (TP-647)</v>
      </c>
      <c r="F49" s="83" t="str">
        <f>IF(SP_SUL!H48="","*",SP_SUL!H48)</f>
        <v>-</v>
      </c>
      <c r="G49" s="83" t="str">
        <f>IF(SP_SUL!M48="","*",SP_SUL!M48)</f>
        <v>ZST</v>
      </c>
      <c r="H49" s="116">
        <f>IF(SP_SUL!K48="","*",SP_SUL!K48)</f>
        <v>208.75</v>
      </c>
      <c r="I49" s="113">
        <f>IF(SP_SUL!O48="","*",SP_SUL!O48)</f>
        <v>0.41666666666666669</v>
      </c>
      <c r="J49" s="113">
        <f>IF(SP_SUL!P48="","*",SP_SUL!P48)</f>
        <v>6.25E-2</v>
      </c>
      <c r="K49" s="83" t="str">
        <f>IF(SP_SUL!AK48="","*",SP_SUL!AK48)</f>
        <v>-</v>
      </c>
      <c r="L49" s="83" t="str">
        <f>IF(SP_SUL!AM48="","*",SP_SUL!AM48)</f>
        <v>ZST</v>
      </c>
      <c r="M49" s="83">
        <f>IF(SP_SUL!AP48="","*",SP_SUL!AP48)</f>
        <v>208.75</v>
      </c>
      <c r="N49" s="83" t="str">
        <f>IF(SP_SUL!AM48="","*",SP_SUL!AM48)</f>
        <v>ZST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Oportunidade</v>
      </c>
      <c r="C50" s="83" t="str">
        <f>IF(SP_SUL!S49="","*",SP_SUL!S49)</f>
        <v>SP SUL</v>
      </c>
      <c r="D50" s="83" t="str">
        <f>IF(SP_SUL!T49="","*",SP_SUL!T49)</f>
        <v>ZBV-ZKE</v>
      </c>
      <c r="E50" s="83" t="str">
        <f>IF(SP_SUL!D49="","*",SP_SUL!D49)</f>
        <v>V93</v>
      </c>
      <c r="F50" s="83" t="str">
        <f>IF(SP_SUL!H49="","*",SP_SUL!H49)</f>
        <v>ZYU1</v>
      </c>
      <c r="G50" s="83" t="str">
        <f>IF(SP_SUL!M49="","*",SP_SUL!M49)</f>
        <v>ZYU-ZST</v>
      </c>
      <c r="H50" s="116">
        <f>IF(SP_SUL!K49="","*",SP_SUL!K49)</f>
        <v>204.4</v>
      </c>
      <c r="I50" s="113">
        <f>IF(SP_SUL!O49="","*",SP_SUL!O49)</f>
        <v>0.33333333333333331</v>
      </c>
      <c r="J50" s="113">
        <f>IF(SP_SUL!P49="","*",SP_SUL!P49)</f>
        <v>0.125</v>
      </c>
      <c r="K50" s="83" t="str">
        <f>IF(SP_SUL!AK49="","*",SP_SUL!AK49)</f>
        <v>ZYU1</v>
      </c>
      <c r="L50" s="83" t="str">
        <f>IF(SP_SUL!AM49="","*",SP_SUL!AM49)</f>
        <v>ZYU-ZST</v>
      </c>
      <c r="M50" s="83">
        <f>IF(SP_SUL!AP49="","*",SP_SUL!AP49)</f>
        <v>204.4</v>
      </c>
      <c r="N50" s="83" t="str">
        <f>IF(SP_SUL!AM49="","*",SP_SUL!AM49)</f>
        <v>ZYU-ZST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ZBV-ZKE</v>
      </c>
      <c r="E51" s="83" t="str">
        <f>IF(SP_SUL!D50="","*",SP_SUL!D50)</f>
        <v>ROGÉRIO (TP-730)</v>
      </c>
      <c r="F51" s="83" t="str">
        <f>IF(SP_SUL!H50="","*",SP_SUL!H50)</f>
        <v>-</v>
      </c>
      <c r="G51" s="83" t="str">
        <f>IF(SP_SUL!M50="","*",SP_SUL!M50)</f>
        <v>ZYU</v>
      </c>
      <c r="H51" s="116">
        <f>IF(SP_SUL!K50="","*",SP_SUL!K50)</f>
        <v>202</v>
      </c>
      <c r="I51" s="113">
        <f>IF(SP_SUL!O50="","*",SP_SUL!O50)</f>
        <v>0.41666666666666669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ZYU</v>
      </c>
      <c r="M51" s="83">
        <f>IF(SP_SUL!AP50="","*",SP_SUL!AP50)</f>
        <v>202</v>
      </c>
      <c r="N51" s="83" t="str">
        <f>IF(SP_SUL!AM50="","*",SP_SUL!AM50)</f>
        <v>ZYU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Oportunidade</v>
      </c>
      <c r="C52" s="83" t="str">
        <f>IF(SP_SUL!S51="","*",SP_SUL!S51)</f>
        <v>SP SUL</v>
      </c>
      <c r="D52" s="83" t="str">
        <f>IF(SP_SUL!T51="","*",SP_SUL!T51)</f>
        <v>ZBV-ZKE</v>
      </c>
      <c r="E52" s="83" t="str">
        <f>IF(SP_SUL!D51="","*",SP_SUL!D51)</f>
        <v>W59</v>
      </c>
      <c r="F52" s="83" t="str">
        <f>IF(SP_SUL!H51="","*",SP_SUL!H51)</f>
        <v>ZYU1</v>
      </c>
      <c r="G52" s="83" t="str">
        <f>IF(SP_SUL!M51="","*",SP_SUL!M51)</f>
        <v>ZXP-ZFY</v>
      </c>
      <c r="H52" s="116">
        <f>IF(SP_SUL!K51="","*",SP_SUL!K51)</f>
        <v>190</v>
      </c>
      <c r="I52" s="113">
        <f>IF(SP_SUL!O51="","*",SP_SUL!O51)</f>
        <v>0.375</v>
      </c>
      <c r="J52" s="113">
        <f>IF(SP_SUL!P51="","*",SP_SUL!P51)</f>
        <v>4.1666666666666664E-2</v>
      </c>
      <c r="K52" s="83" t="str">
        <f>IF(SP_SUL!AK51="","*",SP_SUL!AK51)</f>
        <v>ZYU1</v>
      </c>
      <c r="L52" s="83" t="str">
        <f>IF(SP_SUL!AM51="","*",SP_SUL!AM51)</f>
        <v>ZXP-ZFY</v>
      </c>
      <c r="M52" s="83">
        <f>IF(SP_SUL!AP51="","*",SP_SUL!AP51)</f>
        <v>190</v>
      </c>
      <c r="N52" s="83" t="str">
        <f>IF(SP_SUL!AM51="","*",SP_SUL!AM51)</f>
        <v>ZXP-ZFY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Oportunidade</v>
      </c>
      <c r="C53" s="83" t="str">
        <f>IF(SP_SUL!S52="","*",SP_SUL!S52)</f>
        <v>SP SUL</v>
      </c>
      <c r="D53" s="83" t="str">
        <f>IF(SP_SUL!T52="","*",SP_SUL!T52)</f>
        <v>ZBV-ZKE</v>
      </c>
      <c r="E53" s="83" t="str">
        <f>IF(SP_SUL!D52="","*",SP_SUL!D52)</f>
        <v>ROBSON (TF-701)</v>
      </c>
      <c r="F53" s="83" t="str">
        <f>IF(SP_SUL!H52="","*",SP_SUL!H52)</f>
        <v>-</v>
      </c>
      <c r="G53" s="83" t="str">
        <f>IF(SP_SUL!M52="","*",SP_SUL!M52)</f>
        <v>ZDY-ZFY</v>
      </c>
      <c r="H53" s="116">
        <f>IF(SP_SUL!K52="","*",SP_SUL!K52)</f>
        <v>190.3</v>
      </c>
      <c r="I53" s="113">
        <f>IF(SP_SUL!O52="","*",SP_SUL!O52)</f>
        <v>0.41666666666666669</v>
      </c>
      <c r="J53" s="113">
        <f>IF(SP_SUL!P52="","*",SP_SUL!P52)</f>
        <v>8.3333333333333329E-2</v>
      </c>
      <c r="K53" s="83" t="str">
        <f>IF(SP_SUL!AK52="","*",SP_SUL!AK52)</f>
        <v>-</v>
      </c>
      <c r="L53" s="83" t="str">
        <f>IF(SP_SUL!AM52="","*",SP_SUL!AM52)</f>
        <v>ZDY-ZFY</v>
      </c>
      <c r="M53" s="83">
        <f>IF(SP_SUL!AP52="","*",SP_SUL!AP52)</f>
        <v>190.3</v>
      </c>
      <c r="N53" s="83" t="str">
        <f>IF(SP_SUL!AM52="","*",SP_SUL!AM52)</f>
        <v>ZDY-ZFY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>
        <f>IF(SP_SUL!B56="","*",SP_SUL!B56)</f>
        <v>46084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>
        <f>IF(SP_SUL!B59="","*",SP_SUL!B59)</f>
        <v>46084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>
        <f>IF(SP_SUL!B60="","*",SP_SUL!B60)</f>
        <v>46084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>
        <f>IF(SP_SUL!B65="","*",SP_SUL!B65)</f>
        <v>46084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>
        <f>IF(SP_SUL!B66="","*",SP_SUL!B66)</f>
        <v>46084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1144</v>
      </c>
      <c r="C2" s="121" t="s">
        <v>942</v>
      </c>
      <c r="D2" s="76" t="s">
        <v>944</v>
      </c>
      <c r="E2" s="76" t="s">
        <v>1145</v>
      </c>
      <c r="F2" s="99" t="s">
        <v>1146</v>
      </c>
      <c r="G2" s="76" t="s">
        <v>1147</v>
      </c>
      <c r="H2" s="76" t="s">
        <v>1148</v>
      </c>
      <c r="I2" s="76" t="s">
        <v>1149</v>
      </c>
      <c r="J2" s="76" t="s">
        <v>1150</v>
      </c>
      <c r="K2" s="78" t="s">
        <v>1151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>
        <f>IF(SP_SUL!B41="","*",SP_SUL!B41)</f>
        <v>46084</v>
      </c>
      <c r="D38" s="94" t="str">
        <f>IF(SP_SUL!D41="","*",SP_SUL!D41)</f>
        <v>V92</v>
      </c>
      <c r="E38" s="94" t="str">
        <f>IF(SP_SUL!H41="","*",SP_SUL!H41)</f>
        <v>ZAC-2</v>
      </c>
      <c r="F38" s="100" t="str">
        <f>IF(SP_SUL!M41="","*",SP_SUL!M41)</f>
        <v>ZTT-ZLI</v>
      </c>
      <c r="G38" s="95" t="str">
        <f>IF(SP_SUL!I41="","*",SP_SUL!I41)</f>
        <v>ZAC-2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>
        <f>IF(SP_SUL!B42="","*",SP_SUL!B42)</f>
        <v>46084</v>
      </c>
      <c r="D39" s="94" t="str">
        <f>IF(SP_SUL!D42="","*",SP_SUL!D42)</f>
        <v>EXPANSÃO TURMA 1</v>
      </c>
      <c r="E39" s="94" t="str">
        <f>IF(SP_SUL!H42="","*",SP_SUL!H42)</f>
        <v>-</v>
      </c>
      <c r="F39" s="100" t="str">
        <f>IF(SP_SUL!M42="","*",SP_SUL!M42)</f>
        <v>ZSU-ZNO</v>
      </c>
      <c r="G39" s="95" t="str">
        <f>IF(SP_SUL!I42="","*",SP_SUL!I42)</f>
        <v>-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>
        <f>IF(SP_SUL!B44="","*",SP_SUL!B44)</f>
        <v>46084</v>
      </c>
      <c r="D41" s="94" t="str">
        <f>IF(SP_SUL!D44="","*",SP_SUL!D44)</f>
        <v>E42</v>
      </c>
      <c r="E41" s="94" t="str">
        <f>IF(SP_SUL!H44="","*",SP_SUL!H44)</f>
        <v>ZBV-3</v>
      </c>
      <c r="F41" s="100" t="str">
        <f>IF(SP_SUL!M44="","*",SP_SUL!M44)</f>
        <v>ZSU</v>
      </c>
      <c r="G41" s="95" t="str">
        <f>IF(SP_SUL!I44="","*",SP_SUL!I44)</f>
        <v>ZBV-3</v>
      </c>
      <c r="H41" s="95" t="str">
        <f>IF(SP_SUL!AB44="","*",SP_SUL!AB44)</f>
        <v>FIXO + ESCALA</v>
      </c>
      <c r="I41" s="95" t="str">
        <f>IF(SP_SUL!AC44="","*",SP_SUL!AC44)</f>
        <v>ACIONAMENTO</v>
      </c>
      <c r="J41" s="96" t="str">
        <f>IF(SP_SUL!AA44="","*",SP_SUL!AA44)</f>
        <v>3 (Lucas + Francisco + Escala)</v>
      </c>
      <c r="K41" s="97">
        <f>IF(SP_SUL!AD44="","*",SP_SUL!AD44)</f>
        <v>0.33333333333333331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>
        <f>IF(SP_SUL!B46="","*",SP_SUL!B46)</f>
        <v>46084</v>
      </c>
      <c r="D43" s="94" t="str">
        <f>IF(SP_SUL!D46="","*",SP_SUL!D46)</f>
        <v>EDSON/NIVALDO (TP-819)</v>
      </c>
      <c r="E43" s="94" t="str">
        <f>IF(SP_SUL!H46="","*",SP_SUL!H46)</f>
        <v>-</v>
      </c>
      <c r="F43" s="100" t="str">
        <f>IF(SP_SUL!M46="","*",SP_SUL!M46)</f>
        <v>ZXI-ZVK</v>
      </c>
      <c r="G43" s="95" t="str">
        <f>IF(SP_SUL!I46="","*",SP_SUL!I46)</f>
        <v>-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-</v>
      </c>
      <c r="K43" s="97" t="str">
        <f>IF(SP_SUL!AD46="","*",SP_SUL!AD46)</f>
        <v>-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>
        <f>IF(SP_SUL!B48="","*",SP_SUL!B48)</f>
        <v>46084</v>
      </c>
      <c r="D45" s="94" t="str">
        <f>IF(SP_SUL!D48="","*",SP_SUL!D48)</f>
        <v>DANIEL (TP-647)</v>
      </c>
      <c r="E45" s="94" t="str">
        <f>IF(SP_SUL!H48="","*",SP_SUL!H48)</f>
        <v>-</v>
      </c>
      <c r="F45" s="100" t="str">
        <f>IF(SP_SUL!M48="","*",SP_SUL!M48)</f>
        <v>ZST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>
        <f>IF(SP_SUL!B49="","*",SP_SUL!B49)</f>
        <v>46084</v>
      </c>
      <c r="D46" s="94" t="str">
        <f>IF(SP_SUL!D49="","*",SP_SUL!D49)</f>
        <v>V93</v>
      </c>
      <c r="E46" s="94" t="str">
        <f>IF(SP_SUL!H49="","*",SP_SUL!H49)</f>
        <v>ZYU1</v>
      </c>
      <c r="F46" s="100" t="str">
        <f>IF(SP_SUL!M49="","*",SP_SUL!M49)</f>
        <v>ZYU-ZST</v>
      </c>
      <c r="G46" s="95" t="str">
        <f>IF(SP_SUL!I49="","*",SP_SUL!I49)</f>
        <v>ZYU1</v>
      </c>
      <c r="H46" s="95" t="str">
        <f>IF(SP_SUL!AB49="","*",SP_SUL!AB49)</f>
        <v>FIXO</v>
      </c>
      <c r="I46" s="95" t="str">
        <f>IF(SP_SUL!AC49="","*",SP_SUL!AC49)</f>
        <v>ACIONAMENTO</v>
      </c>
      <c r="J46" s="96" t="str">
        <f>IF(SP_SUL!AA49="","*",SP_SUL!AA49)</f>
        <v>1 (Palazzi)</v>
      </c>
      <c r="K46" s="97">
        <f>IF(SP_SUL!AD49="","*",SP_SUL!AD49)</f>
        <v>0.33333333333333331</v>
      </c>
    </row>
    <row r="47" spans="2:11">
      <c r="B47" s="94" t="str">
        <f>IF(SP_SUL!Y50="","*",SP_SUL!Y50)</f>
        <v>*</v>
      </c>
      <c r="C47" s="95">
        <f>IF(SP_SUL!B50="","*",SP_SUL!B50)</f>
        <v>46084</v>
      </c>
      <c r="D47" s="94" t="str">
        <f>IF(SP_SUL!D50="","*",SP_SUL!D50)</f>
        <v>ROGÉRIO (TP-730)</v>
      </c>
      <c r="E47" s="94" t="str">
        <f>IF(SP_SUL!H50="","*",SP_SUL!H50)</f>
        <v>-</v>
      </c>
      <c r="F47" s="100" t="str">
        <f>IF(SP_SUL!M50="","*",SP_SUL!M50)</f>
        <v>ZYU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>
      <c r="B48" s="94" t="str">
        <f>IF(SP_SUL!Y51="","*",SP_SUL!Y51)</f>
        <v>*</v>
      </c>
      <c r="C48" s="95">
        <f>IF(SP_SUL!B51="","*",SP_SUL!B51)</f>
        <v>46084</v>
      </c>
      <c r="D48" s="94" t="str">
        <f>IF(SP_SUL!D51="","*",SP_SUL!D51)</f>
        <v>W59</v>
      </c>
      <c r="E48" s="94" t="str">
        <f>IF(SP_SUL!H51="","*",SP_SUL!H51)</f>
        <v>ZYU1</v>
      </c>
      <c r="F48" s="100" t="str">
        <f>IF(SP_SUL!M51="","*",SP_SUL!M51)</f>
        <v>ZXP-ZFY</v>
      </c>
      <c r="G48" s="95" t="str">
        <f>IF(SP_SUL!I51="","*",SP_SUL!I51)</f>
        <v>ZYU1</v>
      </c>
      <c r="H48" s="95" t="str">
        <f>IF(SP_SUL!AB51="","*",SP_SUL!AB51)</f>
        <v>ESCALA</v>
      </c>
      <c r="I48" s="95" t="str">
        <f>IF(SP_SUL!AC51="","*",SP_SUL!AC51)</f>
        <v>AGD ACIONAMENTO PCM</v>
      </c>
      <c r="J48" s="96" t="str">
        <f>IF(SP_SUL!AA51="","*",SP_SUL!AA51)</f>
        <v>1 (Escala + Auxiliar fixo)</v>
      </c>
      <c r="K48" s="97">
        <f>IF(SP_SUL!AD51="","*",SP_SUL!AD51)</f>
        <v>0.35416666666666669</v>
      </c>
    </row>
    <row r="49" spans="2:11">
      <c r="B49" s="94" t="str">
        <f>IF(SP_SUL!Y52="","*",SP_SUL!Y52)</f>
        <v>*</v>
      </c>
      <c r="C49" s="95">
        <f>IF(SP_SUL!B52="","*",SP_SUL!B52)</f>
        <v>46084</v>
      </c>
      <c r="D49" s="94" t="str">
        <f>IF(SP_SUL!D52="","*",SP_SUL!D52)</f>
        <v>ROBSON (TF-701)</v>
      </c>
      <c r="E49" s="94" t="str">
        <f>IF(SP_SUL!H52="","*",SP_SUL!H52)</f>
        <v>-</v>
      </c>
      <c r="F49" s="100" t="str">
        <f>IF(SP_SUL!M52="","*",SP_SUL!M52)</f>
        <v>ZDY-ZFY</v>
      </c>
      <c r="G49" s="95" t="str">
        <f>IF(SP_SUL!I52="","*",SP_SUL!I52)</f>
        <v>-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-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>
        <f>IF(SP_SUL!B54="","*",SP_SUL!B54)</f>
        <v>46084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>
        <f>IF(SP_SUL!B55="","*",SP_SUL!B55)</f>
        <v>46084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>
        <f>IF(SP_SUL!B56="","*",SP_SUL!B56)</f>
        <v>46084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>
        <f>IF(SP_SUL!B57="","*",SP_SUL!B57)</f>
        <v>46084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>
        <f>IF(SP_SUL!B58="","*",SP_SUL!B58)</f>
        <v>46084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>
        <f>IF(SP_SUL!B59="","*",SP_SUL!B59)</f>
        <v>46084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>
        <f>IF(SP_SUL!B60="","*",SP_SUL!B60)</f>
        <v>46084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>
        <f>IF(SP_SUL!B61="","*",SP_SUL!B61)</f>
        <v>46084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>
        <f>IF(SP_SUL!B62="","*",SP_SUL!B62)</f>
        <v>46084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>
        <f>IF(SP_SUL!B63="","*",SP_SUL!B63)</f>
        <v>46084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>
        <f>IF(SP_SUL!B64="","*",SP_SUL!B64)</f>
        <v>46084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>
        <f>IF(SP_SUL!B65="","*",SP_SUL!B65)</f>
        <v>46084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>
        <f>IF(SP_SUL!B66="","*",SP_SUL!B66)</f>
        <v>46084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>
        <f>IF(SP_SUL!B67="","*",SP_SUL!B67)</f>
        <v>46084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>
        <f>IF(SP_SUL!B68="","*",SP_SUL!B68)</f>
        <v>46084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>
        <f>IF(SP_SUL!B69="","*",SP_SUL!B69)</f>
        <v>46084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2026-03-02T15:50:21Z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