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52" documentId="120_S{118792C3-22EF-5104-A093-F22BFE3913F3}" xr6:coauthVersionLast="47" xr6:coauthVersionMax="47" xr10:uidLastSave="{37C58FBF-8953-4995-A870-C16E21E9672C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8" i="1" l="1" a="1"/>
  <c r="N118" i="1" s="1"/>
  <c r="M118" i="1" a="1"/>
  <c r="M118" i="1" s="1"/>
  <c r="N117" i="1" a="1"/>
  <c r="N117" i="1" s="1"/>
  <c r="M117" i="1" a="1"/>
  <c r="M117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<sst xmlns="http://schemas.openxmlformats.org/spreadsheetml/2006/main" count="4351" uniqueCount="1267">
  <si>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</si>
  <si>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</si>
  <si>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</si>
  <si>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</si>
  <si>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</si>
  <si>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</si>
  <si>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</si>
  <si>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</si>
  <si>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</si>
  <si>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</si>
  <si>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</si>
  <si>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</si>
  <si>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</si>
  <si>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</si>
  <si>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</si>
  <si>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</si>
  <si>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</si>
  <si>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</si>
  <si>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</si>
  <si>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</si>
  <si>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</si>
  <si>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</si>
  <si>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</si>
  <si>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</si>
  <si>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</si>
  <si>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</si>
  <si>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</si>
  <si>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</si>
  <si>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</si>
  <si>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</si>
  <si>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</si>
  <si>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</si>
  <si>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</si>
  <si>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</si>
  <si>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</si>
  <si>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</si>
  <si>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</si>
  <si>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</si>
  <si>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</si>
  <si>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</si>
  <si>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</si>
  <si>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</si>
  <si>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</si>
  <si>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</si>
  <si>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</si>
  <si>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</si>
  <si>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</si>
  <si>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</si>
  <si>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</si>
  <si>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</si>
  <si>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</si>
  <si>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</si>
  <si>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</si>
  <si>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</si>
  <si>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</si>
  <si>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</si>
  <si>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</si>
  <si>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</si>
  <si>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</si>
  <si>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</si>
  <si>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</si>
  <si>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</si>
  <si>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</si>
  <si>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</si>
  <si>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</si>
  <si>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</si>
  <si>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</si>
  <si>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</si>
  <si>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</si>
  <si>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</si>
  <si>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</si>
  <si>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</si>
  <si>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</si>
  <si>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</si>
  <si>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</si>
  <si>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</si>
  <si>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</si>
  <si>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</si>
  <si>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</si>
  <si>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</si>
  <si>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</si>
  <si>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</si>
  <si>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</si>
  <si>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</si>
  <si>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</si>
  <si>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</si>
  <si>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</si>
  <si>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</si>
  <si>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</si>
  <si>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</si>
  <si>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</si>
  <si>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</si>
  <si>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</si>
  <si>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</si>
  <si>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</si>
  <si>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</si>
  <si>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</si>
  <si>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</si>
  <si>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</si>
  <si>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</si>
  <si>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</si>
  <si>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</si>
  <si>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</si>
  <si>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</si>
  <si>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</si>
  <si>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</si>
  <si>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</si>
  <si>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</si>
  <si>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</si>
  <si>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</si>
  <si>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</si>
  <si>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</si>
  <si>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</si>
  <si>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</si>
  <si>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</si>
  <si>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</si>
  <si>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</si>
  <si>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</si>
  <si>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</si>
  <si>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</si>
  <si>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</si>
  <si>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</si>
  <si>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</si>
  <si>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</si>
  <si>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</si>
  <si>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</si>
  <si>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</si>
  <si>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</si>
  <si>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</si>
  <si>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</si>
  <si>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</si>
  <si>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</si>
  <si>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</si>
  <si>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</si>
  <si>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</si>
  <si>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</si>
  <si>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</si>
  <si>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</si>
  <si>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</si>
  <si>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</si>
  <si>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</si>
  <si>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</si>
  <si>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</si>
  <si>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</si>
  <si>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</si>
  <si>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</si>
  <si>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</si>
  <si>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</si>
  <si>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</si>
  <si>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</si>
  <si>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</si>
  <si>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</si>
  <si>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</si>
  <si>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</si>
  <si>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</si>
  <si>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</si>
  <si>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</si>
  <si>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</si>
  <si>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</si>
  <si>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</si>
  <si>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</si>
  <si>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</si>
  <si>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</si>
  <si>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</si>
  <si>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</si>
  <si>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</si>
  <si>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</si>
  <si>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</si>
  <si>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</si>
  <si>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</si>
  <si>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</si>
  <si>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</si>
  <si>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</si>
  <si>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</si>
  <si>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</si>
  <si>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</si>
  <si>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</si>
  <si>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</si>
  <si>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</si>
  <si>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</si>
  <si>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</si>
  <si>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</si>
  <si>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</si>
  <si>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</si>
  <si>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</si>
  <si>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</si>
  <si>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</si>
  <si>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</si>
  <si>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</si>
  <si>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</si>
  <si>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</si>
  <si>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</si>
  <si>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</si>
  <si>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</si>
  <si>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</si>
  <si>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</si>
  <si>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</si>
  <si>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</si>
  <si>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</si>
  <si>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</si>
  <si>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</si>
  <si>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</si>
  <si>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</si>
  <si>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</si>
  <si>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</si>
  <si>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</si>
  <si>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</si>
  <si>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</si>
  <si>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</si>
  <si>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</si>
  <si>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</si>
  <si>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</si>
  <si>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</si>
  <si>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</si>
  <si>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</si>
  <si>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</si>
  <si>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</si>
  <si>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</si>
  <si>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</si>
  <si>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</si>
  <si>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</si>
  <si>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</si>
  <si>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</si>
  <si>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</si>
  <si>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</si>
  <si>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</si>
  <si>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</si>
  <si>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</si>
  <si>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</si>
  <si>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</si>
  <si>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</si>
  <si>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</si>
  <si>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</si>
  <si>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</si>
  <si>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</si>
  <si>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</si>
  <si>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</si>
  <si>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</si>
  <si>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</si>
  <si>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</si>
  <si>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</si>
  <si>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</si>
  <si>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</si>
  <si>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</si>
  <si>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</si>
  <si>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</si>
  <si>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</si>
  <si>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</si>
  <si>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</si>
  <si>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</si>
  <si>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</si>
  <si>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</si>
  <si>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</si>
  <si>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</si>
  <si>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</si>
  <si>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</si>
  <si>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</si>
  <si>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</si>
  <si>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</si>
  <si>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</si>
  <si>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</si>
  <si>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</si>
  <si>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</si>
  <si>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</si>
  <si>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</si>
  <si>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</si>
  <si>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</si>
  <si>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</si>
  <si>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</si>
  <si>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</si>
  <si>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</si>
  <si>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</si>
  <si>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</si>
  <si>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</si>
  <si>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</si>
  <si>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</si>
  <si>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</si>
  <si>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</si>
  <si>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</si>
  <si>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</si>
  <si>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</si>
  <si>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</si>
  <si>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</si>
  <si>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</si>
  <si>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</si>
  <si>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</si>
  <si>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</si>
  <si>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</si>
  <si>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</si>
  <si>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</si>
  <si>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</si>
  <si>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</si>
  <si>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</si>
  <si>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</si>
  <si>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</si>
  <si>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</si>
  <si>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</si>
  <si>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</si>
  <si>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</si>
  <si>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</si>
  <si>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</si>
  <si>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</si>
  <si>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</si>
  <si>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</si>
  <si>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</si>
  <si>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</si>
  <si>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</si>
  <si>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</si>
  <si>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</si>
  <si>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</si>
  <si>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</si>
  <si>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</si>
  <si>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</si>
  <si>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</si>
  <si>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</si>
  <si>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</si>
  <si>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</si>
  <si>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</si>
  <si>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</si>
  <si>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</si>
  <si>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</si>
  <si>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</si>
  <si>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</si>
  <si>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</si>
  <si>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</si>
  <si>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</si>
  <si>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</si>
  <si>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</si>
  <si>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</si>
  <si>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</si>
  <si>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</si>
  <si>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</si>
  <si>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</si>
  <si>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</si>
  <si>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</si>
  <si>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</si>
  <si>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</si>
  <si>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</si>
  <si>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</si>
  <si>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</si>
  <si>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</si>
  <si>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</si>
  <si>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</si>
  <si>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</si>
  <si>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</si>
  <si>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</si>
  <si>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</si>
  <si>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</si>
  <si>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</si>
  <si>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</si>
  <si>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</si>
  <si>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</si>
  <si>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</si>
  <si>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</si>
  <si>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</si>
  <si>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</si>
  <si>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</si>
  <si>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</si>
  <si>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</si>
  <si>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</si>
  <si>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</si>
  <si>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</si>
  <si>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</si>
  <si>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</si>
  <si>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</si>
  <si>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</si>
  <si>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</si>
  <si>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</si>
  <si>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</si>
  <si>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</si>
  <si>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</si>
  <si>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</si>
  <si>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</si>
  <si>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</si>
  <si>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</si>
  <si>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</si>
  <si>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</si>
  <si>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</si>
  <si>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</si>
  <si>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</si>
  <si>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</si>
  <si>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</si>
  <si>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</si>
  <si>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</si>
  <si>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</si>
  <si>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</si>
  <si>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</si>
  <si>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</si>
  <si>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</si>
  <si>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</si>
  <si>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</si>
  <si>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</si>
  <si>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</si>
  <si>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</si>
  <si>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</si>
  <si>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</si>
  <si>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</si>
  <si>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</si>
  <si>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</si>
  <si>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</si>
  <si>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</si>
  <si>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</si>
  <si>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</si>
  <si>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</si>
  <si>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</si>
  <si>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</si>
  <si>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</si>
  <si>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</si>
  <si>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</si>
  <si>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</si>
  <si>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</si>
  <si>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</si>
  <si>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</si>
  <si>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</si>
  <si>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</si>
  <si>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</si>
  <si>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</si>
  <si>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</si>
  <si>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</si>
  <si>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</si>
  <si>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</si>
  <si>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</si>
  <si>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</si>
  <si>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</si>
  <si>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</si>
  <si>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</si>
  <si>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</si>
  <si>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</si>
  <si>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</si>
  <si>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</si>
  <si>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</si>
  <si>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</si>
  <si>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</si>
  <si>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</si>
  <si>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</si>
  <si>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</si>
  <si>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</si>
  <si>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</si>
  <si>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</si>
  <si>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</si>
  <si>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</si>
  <si>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</si>
  <si>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</si>
  <si>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</si>
  <si>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</si>
  <si>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</si>
  <si>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</si>
  <si>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</si>
  <si>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</si>
  <si>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</si>
  <si>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</si>
  <si>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</si>
  <si>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</si>
  <si>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</si>
  <si>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</si>
  <si>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</si>
  <si>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</si>
  <si>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</si>
  <si>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</si>
  <si>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</si>
  <si>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</si>
  <si>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</si>
  <si>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</si>
  <si>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</si>
  <si>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</si>
  <si>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</si>
  <si>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</si>
  <si>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</si>
  <si>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</si>
  <si>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</si>
  <si>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</si>
  <si>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</si>
  <si>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</si>
  <si>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</si>
  <si>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</si>
  <si>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</si>
  <si>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</si>
  <si>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</si>
  <si>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</si>
  <si>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</si>
  <si>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</si>
  <si>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</si>
  <si>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</si>
  <si>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</si>
  <si>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</si>
  <si>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</si>
  <si>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</si>
  <si>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</si>
  <si>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</si>
  <si>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</si>
  <si>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</si>
  <si>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</si>
  <si>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</si>
  <si>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</si>
  <si>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</si>
  <si>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</si>
  <si>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</si>
  <si>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</si>
  <si>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</si>
  <si>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</si>
  <si>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</si>
  <si>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</si>
  <si>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</si>
  <si>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</si>
  <si>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</si>
  <si>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</si>
  <si>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</si>
  <si>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</si>
  <si>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</si>
  <si>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</si>
  <si>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</si>
  <si>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</si>
  <si>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</si>
  <si>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</si>
  <si>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</si>
  <si>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</si>
  <si>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</si>
  <si>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</si>
  <si>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</si>
  <si>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</si>
  <si>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</si>
  <si>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</si>
  <si>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</si>
  <si>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</si>
  <si>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</si>
  <si>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</si>
  <si>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</si>
  <si>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</si>
  <si>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</si>
  <si>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</si>
  <si>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</si>
  <si>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</si>
  <si>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</si>
  <si>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</si>
  <si>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</si>
  <si>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</si>
  <si>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</si>
  <si>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</si>
  <si>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</si>
  <si>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</si>
  <si>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</si>
  <si>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</si>
  <si>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</si>
  <si>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</si>
  <si>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</si>
  <si>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</si>
  <si>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</si>
  <si>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</si>
  <si>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</si>
  <si>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</si>
  <si>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</si>
  <si>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</si>
  <si>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</si>
  <si>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</si>
  <si>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</si>
  <si>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</si>
  <si>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</si>
  <si>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</si>
  <si>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</si>
  <si>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</si>
  <si>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</si>
  <si>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</si>
  <si>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</si>
  <si>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</si>
  <si>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</si>
  <si>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</si>
  <si>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</si>
  <si>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</si>
  <si>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</si>
  <si>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</si>
  <si>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</si>
  <si>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</si>
  <si>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</si>
  <si>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</si>
  <si>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</si>
  <si>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</si>
  <si>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</si>
  <si>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</si>
  <si>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</si>
  <si>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</si>
  <si>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</si>
  <si>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</si>
  <si>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</si>
  <si>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</si>
  <si>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</si>
  <si>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</si>
  <si>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</si>
  <si>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</si>
  <si>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</si>
  <si>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</si>
  <si>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</si>
  <si>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</si>
  <si>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</si>
  <si>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</si>
  <si>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</si>
  <si>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</si>
  <si>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</si>
  <si>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</si>
  <si>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</si>
  <si>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</si>
  <si>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</si>
  <si>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</si>
  <si>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</si>
  <si>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</si>
  <si>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</si>
  <si>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</si>
  <si>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</si>
  <si>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</si>
  <si>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</si>
  <si>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</si>
  <si>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</si>
  <si>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</si>
  <si>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</si>
  <si>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</si>
  <si>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</si>
  <si>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</si>
  <si>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</si>
  <si>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</si>
  <si>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</si>
  <si>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</si>
  <si>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</si>
  <si>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</si>
  <si>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</si>
  <si>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</si>
  <si>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</si>
  <si>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</si>
  <si>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</si>
  <si>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</si>
  <si>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</si>
  <si>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</si>
  <si>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</si>
  <si>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</si>
  <si>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</si>
  <si>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</si>
  <si>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</si>
  <si>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</si>
  <si>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</si>
  <si>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</si>
  <si>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</si>
  <si>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</si>
  <si>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</si>
  <si>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</si>
  <si>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</si>
  <si>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</si>
  <si>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</si>
  <si>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</si>
  <si>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</si>
  <si>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</si>
  <si>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</si>
  <si>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</si>
  <si>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</si>
  <si>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</si>
  <si>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</si>
  <si>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</si>
  <si>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</si>
  <si>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</si>
  <si>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</si>
  <si>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</si>
  <si>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</si>
  <si>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</si>
  <si>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</si>
  <si>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</si>
  <si>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</si>
  <si>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</si>
  <si>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</si>
  <si>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</si>
  <si>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</si>
  <si>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</si>
  <si>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</si>
  <si>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</si>
  <si>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</si>
  <si>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</si>
  <si>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</si>
  <si>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</si>
  <si>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</si>
  <si>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</si>
  <si>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</si>
  <si>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</si>
  <si>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</si>
  <si>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</si>
  <si>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</si>
  <si>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</si>
  <si>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</si>
  <si>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</si>
  <si>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</si>
  <si>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</si>
  <si>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</si>
  <si>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</si>
  <si>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</si>
  <si>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</si>
  <si>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</si>
  <si>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</si>
  <si>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</si>
  <si>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</si>
  <si>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</si>
  <si>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</si>
  <si>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</si>
  <si>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</si>
  <si>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</si>
  <si>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</si>
  <si>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</si>
  <si>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</si>
  <si>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</si>
  <si>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</si>
  <si>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</si>
  <si>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</si>
  <si>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</si>
  <si>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</si>
  <si>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</si>
  <si>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</si>
  <si>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</si>
  <si>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</si>
  <si>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</si>
  <si>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</si>
  <si>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</si>
  <si>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</si>
  <si>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</si>
  <si>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</si>
  <si>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</si>
  <si>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</si>
  <si>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</si>
  <si>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</si>
  <si>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</si>
  <si>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</si>
  <si>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</si>
  <si>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</si>
  <si>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</si>
  <si>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</si>
  <si>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</si>
  <si>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</si>
  <si>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</si>
  <si>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</si>
  <si>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</si>
  <si>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</si>
  <si>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</si>
  <si>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</si>
  <si>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</si>
  <si>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</si>
  <si>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</si>
  <si>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</si>
  <si>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</si>
  <si>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</si>
  <si>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</si>
  <si>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</si>
  <si>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</si>
  <si>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</si>
  <si>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</si>
  <si>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</si>
  <si>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</si>
  <si>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</si>
  <si>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</si>
  <si>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</si>
  <si>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</si>
  <si>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</si>
  <si>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</si>
  <si>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</si>
  <si>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</si>
  <si>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</si>
  <si>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</si>
  <si>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</si>
  <si>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</si>
  <si>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</si>
  <si>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</si>
  <si>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</si>
  <si>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</si>
  <si>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</si>
  <si>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</si>
  <si>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</si>
  <si>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</si>
  <si>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</si>
  <si>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</si>
  <si>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</si>
  <si>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</si>
  <si>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</si>
  <si>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</si>
  <si>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</si>
  <si>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</si>
  <si>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</si>
  <si>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</si>
  <si>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</si>
  <si>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</si>
  <si>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</si>
  <si>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</si>
  <si>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</si>
  <si>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</si>
  <si>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</si>
  <si>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</si>
  <si>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</si>
  <si>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</si>
  <si>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</si>
  <si>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</si>
  <si>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</si>
  <si>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</si>
  <si>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</si>
  <si>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</si>
  <si>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</si>
  <si>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</si>
  <si>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</si>
  <si>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</si>
  <si>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</si>
  <si>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</si>
  <si>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</si>
  <si>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</si>
  <si>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</si>
  <si>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</si>
  <si>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</si>
  <si>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</si>
  <si>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</si>
  <si>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</si>
  <si>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</si>
  <si>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</si>
  <si>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</si>
  <si>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</si>
  <si>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</si>
  <si>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</si>
  <si>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</si>
  <si>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</si>
  <si>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</si>
  <si>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</si>
  <si>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</si>
  <si>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</si>
  <si>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</si>
  <si>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</si>
  <si>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</si>
  <si>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</si>
  <si>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</si>
  <si>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</si>
  <si>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</si>
  <si>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</si>
  <si>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</si>
  <si>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</si>
  <si>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</si>
  <si>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</si>
  <si>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</si>
  <si>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</si>
  <si>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</si>
  <si>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</si>
  <si>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</si>
  <si>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</si>
  <si>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</si>
  <si>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</si>
  <si>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</si>
  <si>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</si>
  <si>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</si>
  <si>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</si>
  <si>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</si>
  <si>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</si>
  <si>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</si>
  <si>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</si>
  <si>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</si>
  <si>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</si>
  <si>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</si>
  <si>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</si>
  <si>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</si>
  <si>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</si>
  <si>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</si>
  <si>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</si>
  <si>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</si>
  <si>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</si>
  <si>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</si>
  <si>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</si>
  <si>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</si>
  <si>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</si>
  <si>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</si>
  <si>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</si>
  <si>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</si>
  <si>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</si>
  <si>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</si>
  <si>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</si>
  <si>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</si>
  <si>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</si>
  <si>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</si>
  <si>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</si>
  <si>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</si>
  <si>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</si>
  <si>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</si>
  <si>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</si>
  <si>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</si>
  <si>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</si>
  <si>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</si>
  <si>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</si>
  <si>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</si>
  <si>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</si>
  <si>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</si>
  <si>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</si>
  <si>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</si>
  <si>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</si>
  <si>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</si>
  <si>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</si>
  <si>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</si>
  <si>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</si>
  <si>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</si>
  <si>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</si>
  <si>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</si>
  <si>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</si>
  <si>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</si>
  <si>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</si>
  <si>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</si>
  <si>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</si>
  <si>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</si>
  <si>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</si>
  <si>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</si>
  <si>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</si>
  <si>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</si>
  <si>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</si>
  <si>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</si>
  <si>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</si>
  <si>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</si>
  <si>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</si>
  <si>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</si>
  <si>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</si>
  <si>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</si>
  <si>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</si>
  <si>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</si>
  <si>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</si>
  <si>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</si>
  <si>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</si>
  <si>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</si>
  <si>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</si>
  <si>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</si>
  <si>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</si>
  <si>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</si>
  <si>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</si>
  <si>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</si>
  <si>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</si>
  <si>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</si>
  <si>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</si>
  <si>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</si>
  <si>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</si>
  <si>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</si>
  <si>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</si>
  <si>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</si>
  <si>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</si>
  <si>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</si>
  <si>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</si>
  <si>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</si>
  <si>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</si>
  <si>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</si>
  <si>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</si>
  <si>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</si>
  <si>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</si>
  <si>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</si>
  <si>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</si>
  <si>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</si>
  <si>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</si>
  <si>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</si>
  <si>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</si>
  <si>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</si>
  <si>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</si>
  <si>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</si>
  <si>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</si>
  <si>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</si>
  <si>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</si>
  <si>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</si>
  <si>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</si>
  <si>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</si>
  <si>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</si>
  <si>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</si>
  <si>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</si>
  <si>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</si>
  <si>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</si>
  <si>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</si>
  <si>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</si>
  <si>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</si>
  <si>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</si>
  <si>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</si>
  <si>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</si>
  <si>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</si>
  <si>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</si>
  <si>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</si>
  <si>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</si>
  <si>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</si>
  <si>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</si>
  <si>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</si>
  <si>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</si>
  <si>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</si>
  <si>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</si>
  <si>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</si>
  <si>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</si>
  <si>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</si>
  <si>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</si>
  <si>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</si>
  <si>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</si>
  <si>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</si>
  <si>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</si>
  <si>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</si>
  <si>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</si>
  <si>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</si>
  <si>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</si>
  <si>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</si>
  <si>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</si>
  <si>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</si>
  <si>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</si>
  <si>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</si>
  <si>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</si>
  <si>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</si>
  <si>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</si>
  <si>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</si>
  <si>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</si>
  <si>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</si>
  <si>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</si>
  <si>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</si>
  <si>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</si>
  <si>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</si>
  <si>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</si>
  <si>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</si>
  <si>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</si>
  <si>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</si>
  <si>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</si>
  <si>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</si>
  <si>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</si>
  <si>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</si>
  <si>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</si>
  <si>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</si>
  <si>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</si>
  <si>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</si>
  <si>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</si>
  <si>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</si>
  <si>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</si>
  <si>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</si>
  <si>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</si>
  <si>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</si>
  <si>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</si>
  <si>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</si>
  <si>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</si>
  <si>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</si>
  <si>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</si>
  <si>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</si>
  <si>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</si>
  <si>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</si>
  <si>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</si>
  <si>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</si>
  <si>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</si>
  <si>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</si>
  <si>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</si>
  <si>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</si>
  <si>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</si>
  <si>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</si>
  <si>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</si>
  <si>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</si>
  <si>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</si>
  <si>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</si>
  <si>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</si>
  <si>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</si>
  <si>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</si>
  <si>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</si>
  <si>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</si>
  <si>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</si>
  <si>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</si>
  <si>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</si>
  <si>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</si>
  <si>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</si>
  <si>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</si>
  <si>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</si>
  <si>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</si>
  <si>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</si>
  <si>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</si>
  <si>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</si>
  <si>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</si>
  <si>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</si>
  <si>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</si>
  <si>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</si>
  <si>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</si>
  <si>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</si>
  <si>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</si>
  <si>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</si>
  <si>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</si>
  <si>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</si>
  <si>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</si>
  <si>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</si>
  <si>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</si>
  <si>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</si>
  <si>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</si>
  <si>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</si>
  <si>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</si>
  <si>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</si>
  <si>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</si>
  <si>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</si>
  <si>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</si>
  <si>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</si>
  <si>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</si>
  <si>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</si>
  <si>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</si>
  <si>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</si>
  <si>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</si>
  <si>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</si>
  <si>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</si>
  <si>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</si>
  <si>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</si>
  <si>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</si>
  <si>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</si>
  <si>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</si>
  <si>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</si>
  <si>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</si>
  <si>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</si>
  <si>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</si>
  <si>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</si>
  <si>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</si>
  <si>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</si>
  <si>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</si>
  <si>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</si>
  <si>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</si>
  <si>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</si>
  <si>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</si>
  <si>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</si>
  <si>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</si>
  <si>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</si>
  <si>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</si>
  <si>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</si>
  <si>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</si>
  <si>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</si>
  <si>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</si>
  <si>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</si>
  <si>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</si>
  <si>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</si>
  <si>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</si>
  <si>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</si>
  <si>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</si>
  <si>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</si>
  <si>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</si>
  <si>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</si>
  <si>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</si>
  <si>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</si>
  <si>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</si>
  <si>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</si>
  <si>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</si>
  <si>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</si>
  <si>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</si>
  <si>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</si>
  <si>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</si>
  <si>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</si>
  <si>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</si>
  <si>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</si>
  <si>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</si>
  <si>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</si>
  <si>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</si>
  <si>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</si>
  <si>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</si>
  <si>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</si>
  <si>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</si>
  <si>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</si>
  <si>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</si>
  <si>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</si>
  <si>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</si>
  <si>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</si>
  <si>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</si>
  <si>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</si>
  <si>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</si>
  <si>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</si>
  <si>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</si>
  <si>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</si>
  <si>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</si>
  <si>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</si>
  <si>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</si>
  <si>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</si>
  <si>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</si>
  <si>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</si>
  <si>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</si>
  <si>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</si>
  <si>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</si>
  <si>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</si>
  <si>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</si>
  <si>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</si>
  <si>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</si>
  <si>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</si>
  <si>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</si>
  <si>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</si>
  <si>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</si>
  <si>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</si>
  <si>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</si>
  <si>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</si>
  <si>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</si>
  <si>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</si>
  <si>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</si>
  <si>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</si>
  <si>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</si>
  <si>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</si>
  <si>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</si>
  <si>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</si>
  <si>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</si>
  <si>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</si>
  <si>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</si>
  <si>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</si>
  <si>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</si>
  <si>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</si>
  <si>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</si>
  <si>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</si>
  <si>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</si>
  <si>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</si>
  <si>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</si>
  <si>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</si>
  <si>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</si>
  <si>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</si>
  <si>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</si>
  <si>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</si>
  <si>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</si>
  <si>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Felipe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</si>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</sst>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V99" activePane="topRight" state="frozen"/>
      <selection pane="topRight" activeCell="AE120" sqref="AE1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 t="s">
        <v>1170</v>
      </c>
      <c r="BL82" s="16"/>
      <c r="BM82" s="130" t="s">
        <v>434</v>
      </c>
      <c r="BN82" s="130" t="s">
        <v>455</v>
      </c>
      <c r="BO82" s="130" t="s">
        <v>520</v>
      </c>
      <c r="BP82" s="18" t="s">
        <v>1170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1171</v>
      </c>
      <c r="BK85" s="18" t="s">
        <v>1171</v>
      </c>
      <c r="BL85" s="16"/>
      <c r="BM85" s="130" t="s">
        <v>440</v>
      </c>
      <c r="BN85" s="130" t="s">
        <v>460</v>
      </c>
      <c r="BO85" s="130" t="s">
        <v>568</v>
      </c>
      <c r="BP85" s="18" t="s">
        <v>1171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1172</v>
      </c>
      <c r="BK86" s="18" t="s">
        <v>1172</v>
      </c>
      <c r="BL86" s="16"/>
      <c r="BM86" s="130" t="s">
        <v>451</v>
      </c>
      <c r="BN86" s="130" t="s">
        <v>451</v>
      </c>
      <c r="BO86" s="130" t="s">
        <v>451</v>
      </c>
      <c r="BP86" s="18" t="s">
        <v>1172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1172</v>
      </c>
      <c r="BK87" s="18" t="s">
        <v>1172</v>
      </c>
      <c r="BL87" s="16"/>
      <c r="BM87" s="130" t="s">
        <v>451</v>
      </c>
      <c r="BN87" s="130" t="s">
        <v>451</v>
      </c>
      <c r="BO87" s="130" t="s">
        <v>451</v>
      </c>
      <c r="BP87" s="18" t="s">
        <v>1172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1176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>
        <v>0</v>
      </c>
      <c r="AS91" s="108">
        <v>0</v>
      </c>
      <c r="AT91" s="108">
        <v>0</v>
      </c>
      <c r="AU91" s="136"/>
      <c r="AV91" s="136"/>
      <c r="AW91" s="14"/>
      <c r="AX91" s="14"/>
      <c r="AY91" s="164">
        <f t="shared" si="8"/>
        <v>0</v>
      </c>
      <c r="AZ91" s="153"/>
      <c r="BA91" s="109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>
        <v>0</v>
      </c>
      <c r="BI91" s="17"/>
      <c r="BJ91" s="17"/>
      <c r="BK91" s="18" t="s">
        <v>1177</v>
      </c>
      <c r="BL91" s="16"/>
      <c r="BM91" s="130" t="s">
        <v>447</v>
      </c>
      <c r="BN91" s="130" t="s">
        <v>471</v>
      </c>
      <c r="BO91" s="130" t="s">
        <v>471</v>
      </c>
      <c r="BP91" s="18" t="s">
        <v>1177</v>
      </c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>CondiçõesClimáticaChuva</v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1178</v>
      </c>
      <c r="N92" s="150" t="s">
        <v>1179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1180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1181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1182</v>
      </c>
      <c r="W93" s="151" t="s">
        <v>1183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1184</v>
      </c>
      <c r="BK93" s="18" t="s">
        <v>1185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1186</v>
      </c>
      <c r="BK98" s="18" t="s">
        <v>1186</v>
      </c>
      <c r="BL98" s="16"/>
      <c r="BM98" s="130" t="s">
        <v>447</v>
      </c>
      <c r="BN98" s="130" t="s">
        <v>471</v>
      </c>
      <c r="BO98" s="130" t="s">
        <v>471</v>
      </c>
      <c r="BP98" s="18" t="s">
        <v>1186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1187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1188</v>
      </c>
      <c r="BK99" s="18" t="s">
        <v>1188</v>
      </c>
      <c r="BL99" s="16"/>
      <c r="BM99" s="130" t="s">
        <v>441</v>
      </c>
      <c r="BN99" s="130" t="s">
        <v>470</v>
      </c>
      <c r="BO99" s="130" t="s">
        <v>521</v>
      </c>
      <c r="BP99" s="18" t="s">
        <v>1188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1189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1191</v>
      </c>
      <c r="BK101" s="18" t="s">
        <v>1191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1193</v>
      </c>
      <c r="BK102" s="18"/>
      <c r="BL102" s="16"/>
      <c r="BM102" s="130"/>
      <c r="BN102" s="130"/>
      <c r="BO102" s="130"/>
      <c r="BP102" s="18" t="s">
        <v>1194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1173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1195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1174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1175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>E1746058</v>
      </c>
      <c r="B117" s="102">
        <v>46058</v>
      </c>
      <c r="C117" s="135">
        <f>IF(BS_CONTROLE[[#This Row],[DATA]]="","",WEEKNUM(BS_CONTROLE[[#This Row],[DATA]]))</f>
        <v>6</v>
      </c>
      <c r="D117" s="104" t="s">
        <v>737</v>
      </c>
      <c r="E117" s="159">
        <v>4</v>
      </c>
      <c r="F117" s="126" t="s">
        <v>595</v>
      </c>
      <c r="G117" s="142" t="str">
        <f>IF(D117="","*",VLOOKUP(F117,BS_ATIVIDADE[],3,FALSE))</f>
        <v>CAMINHÂO - SOLDA</v>
      </c>
      <c r="H117" s="106" t="s">
        <v>201</v>
      </c>
      <c r="I117" s="106" t="s">
        <v>201</v>
      </c>
      <c r="J117" s="105">
        <v>55</v>
      </c>
      <c r="K117" s="105">
        <v>81</v>
      </c>
      <c r="L117" s="105">
        <v>82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7" s="106">
        <v>0.375</v>
      </c>
      <c r="P117" s="106">
        <v>0.16666666666666666</v>
      </c>
      <c r="Q117" s="105">
        <v>4</v>
      </c>
      <c r="R117" s="10" t="str">
        <f>IFERROR(_xlfn.XLOOKUP(F117, BS_ATIVIDADE[ATIVIDADE],BS_ATIVIDADE[UNIDADE] ), "*")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7" s="105" t="s">
        <v>1084</v>
      </c>
      <c r="W117" s="151" t="s">
        <v>1085</v>
      </c>
      <c r="X117" s="104" t="s">
        <v>421</v>
      </c>
      <c r="Y117" s="129"/>
      <c r="Z117" s="104"/>
      <c r="AA117" s="105">
        <v>1</v>
      </c>
      <c r="AB117" s="103" t="s">
        <v>412</v>
      </c>
      <c r="AC117" s="152"/>
      <c r="AD117" s="107">
        <v>0.33333333333333331</v>
      </c>
      <c r="AE117" s="105">
        <v>6251</v>
      </c>
      <c r="AF117" s="105" t="s">
        <v>593</v>
      </c>
      <c r="AG117" s="105" t="s">
        <v>593</v>
      </c>
      <c r="AH117" s="15"/>
      <c r="AI117" s="126" t="str">
        <f>IF(BS_CONTROLE[[#This Row],[Atividade]]=0, "-", BS_CONTROLE[[#This Row],[Atividade]])</f>
        <v>CAMINHÃO DE SOLDA</v>
      </c>
      <c r="AJ117" s="9" t="str">
        <f>IF(BS_CONTROLE[[#This Row],[Atividade]]=0, "-", BS_CONTROLE[[#This Row],[Atividade]])</f>
        <v>CAMINHÃO DE SOLDA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ZKE-ZWW</v>
      </c>
      <c r="AN117" s="105" t="str">
        <f>IF(BS_CONTROLE[[#This Row],[SB]]=0, "-", BS_CONTROLE[[#This Row],[SB]])</f>
        <v>K83K802</v>
      </c>
      <c r="AO117" s="105">
        <f>IF(BS_CONTROLE[[#This Row],[SUB]]=0, "-", BS_CONTROLE[[#This Row],[SUB]])</f>
        <v>55</v>
      </c>
      <c r="AP117" s="105">
        <f>BS_CONTROLE[[#This Row],[KM - Inicio]]</f>
        <v>81</v>
      </c>
      <c r="AQ117" s="105">
        <f>BS_CONTROLE[[#This Row],[KM - Inicio]]</f>
        <v>81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Produção e Intervalo</v>
      </c>
      <c r="BR117" s="19">
        <f t="shared" si="11"/>
        <v>0</v>
      </c>
      <c r="BS117" s="19">
        <f t="shared" si="12"/>
        <v>0</v>
      </c>
      <c r="BT117" s="8" t="str">
        <f t="shared" si="13"/>
        <v/>
      </c>
    </row>
    <row r="118" spans="1:72">
      <c r="A118" s="47" t="str">
        <f t="shared" si="9"/>
        <v>V89</v>
      </c>
      <c r="B118" s="102"/>
      <c r="C118" s="135" t="str">
        <f>IF(BS_CONTROLE[[#This Row],[DATA]]="","",WEEKNUM(BS_CONTROLE[[#This Row],[DATA]]))</f>
        <v/>
      </c>
      <c r="D118" s="171" t="s">
        <v>803</v>
      </c>
      <c r="E118" s="159"/>
      <c r="F118" s="126" t="s">
        <v>698</v>
      </c>
      <c r="G118" s="142" t="str">
        <f>IF(D118="","*",VLOOKUP(F118,BS_ATIVIDADE[],3,FALSE))</f>
        <v>MECANIZAÇÃO - SOCADORA</v>
      </c>
      <c r="H118" s="105" t="s">
        <v>201</v>
      </c>
      <c r="I118" s="105" t="s">
        <v>201</v>
      </c>
      <c r="J118" s="105">
        <v>48</v>
      </c>
      <c r="K118" s="105">
        <v>92.745000000000005</v>
      </c>
      <c r="L118" s="105">
        <v>93.587000000000003</v>
      </c>
      <c r="M118" s="1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8" s="15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8" s="106">
        <v>0.375</v>
      </c>
      <c r="P118" s="106">
        <v>8.3333333333333329E-2</v>
      </c>
      <c r="Q118" s="172">
        <v>480</v>
      </c>
      <c r="R118" s="10" t="str">
        <f>IFERROR(_xlfn.XLOOKUP(F118, BS_ATIVIDADE[ATIVIDADE],BS_ATIVIDADE[UNIDADE] ), "*")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8" s="151" t="s">
        <v>1061</v>
      </c>
      <c r="W118" s="151" t="s">
        <v>1050</v>
      </c>
      <c r="X118" s="104" t="s">
        <v>421</v>
      </c>
      <c r="Y118" s="129"/>
      <c r="Z118" s="104"/>
      <c r="AA118" s="105">
        <v>1</v>
      </c>
      <c r="AB118" s="103" t="s">
        <v>412</v>
      </c>
      <c r="AC118" s="126"/>
      <c r="AD118" s="107">
        <v>0.35416666666666669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102ZKW2</v>
      </c>
      <c r="AL118" s="31" t="str">
        <f>BS_CONTROLE[[#This Row],[Local - Encerramento]]</f>
        <v>102ZKW2</v>
      </c>
      <c r="AM118" s="105" t="str">
        <f>IF(BS_CONTROLE[[#This Row],[Entre - Estações]]=0, "-", BS_CONTROLE[[#This Row],[Entre - Estações]])</f>
        <v>ZWW-ZKW</v>
      </c>
      <c r="AN118" s="105" t="str">
        <f>IF(BS_CONTROLE[[#This Row],[SB]]=0, "-", BS_CONTROLE[[#This Row],[SB]])</f>
        <v>K93K911</v>
      </c>
      <c r="AO118" s="105">
        <f>IF(BS_CONTROLE[[#This Row],[SUB]]=0, "-", BS_CONTROLE[[#This Row],[SUB]])</f>
        <v>48</v>
      </c>
      <c r="AP118" s="105">
        <f>BS_CONTROLE[[#This Row],[KM - Inicio]]</f>
        <v>92.745000000000005</v>
      </c>
      <c r="AQ118" s="105">
        <f>BS_CONTROLE[[#This Row],[KM - Inicio]]</f>
        <v>92.745000000000005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E42</v>
      </c>
      <c r="B119" s="102"/>
      <c r="C119" s="135" t="str">
        <f>IF(BS_CONTROLE[[#This Row],[DATA]]="","",WEEKNUM(BS_CONTROLE[[#This Row],[DATA]]))</f>
        <v/>
      </c>
      <c r="D119" s="171" t="s">
        <v>744</v>
      </c>
      <c r="E119" s="159"/>
      <c r="F119" s="126" t="s">
        <v>607</v>
      </c>
      <c r="G119" s="142" t="str">
        <f>IF(D119="","*",VLOOKUP(F119,BS_ATIVIDADE[],3,FALSE))</f>
        <v>OUTROS</v>
      </c>
      <c r="H119" s="106" t="s">
        <v>201</v>
      </c>
      <c r="I119" s="106" t="s">
        <v>1090</v>
      </c>
      <c r="J119" s="105">
        <v>55</v>
      </c>
      <c r="K119" s="105">
        <v>102</v>
      </c>
      <c r="L119" s="105" t="s">
        <v>593</v>
      </c>
      <c r="M119" s="105" t="s">
        <v>1178</v>
      </c>
      <c r="N119" s="150" t="s">
        <v>1179</v>
      </c>
      <c r="O119" s="106">
        <v>0.39583333333333331</v>
      </c>
      <c r="P119" s="106">
        <v>4.1666666666666664E-2</v>
      </c>
      <c r="Q119" s="172">
        <v>1</v>
      </c>
      <c r="R119" s="10" t="str">
        <f>IFERROR(_xlfn.XLOOKUP(F119, BS_ATIVIDADE[ATIVIDADE],BS_ATIVIDADE[UNIDADE] ), "*")</f>
        <v>BINÁRIO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9" s="151" t="s">
        <v>1180</v>
      </c>
      <c r="W119" s="151" t="s">
        <v>1047</v>
      </c>
      <c r="X119" s="104" t="s">
        <v>421</v>
      </c>
      <c r="Y119" s="129"/>
      <c r="Z119" s="104"/>
      <c r="AA119" s="105">
        <v>2</v>
      </c>
      <c r="AB119" s="126" t="s">
        <v>423</v>
      </c>
      <c r="AC119" s="126" t="s">
        <v>419</v>
      </c>
      <c r="AD119" s="107">
        <v>0.33333333333333331</v>
      </c>
      <c r="AE119" s="105" t="s">
        <v>593</v>
      </c>
      <c r="AF119" s="105"/>
      <c r="AG119" s="105"/>
      <c r="AH119" s="15"/>
      <c r="AI119" s="126" t="str">
        <f>IF(BS_CONTROLE[[#This Row],[Atividade]]=0, "-", BS_CONTROLE[[#This Row],[Atividade]])</f>
        <v>DESLOCAMENTO</v>
      </c>
      <c r="AJ119" s="9" t="str">
        <f>IF(BS_CONTROLE[[#This Row],[Atividade]]=0, "-", BS_CONTROLE[[#This Row],[Atividade]])</f>
        <v>DESLOCAMENTO</v>
      </c>
      <c r="AK119" s="31" t="str">
        <f>BS_CONTROLE[[#This Row],[Local - Partida]]</f>
        <v>102ZKW2</v>
      </c>
      <c r="AL119" s="31" t="str">
        <f>BS_CONTROLE[[#This Row],[Local - Encerramento]]</f>
        <v>ZCP1</v>
      </c>
      <c r="AM119" s="105" t="str">
        <f>IF(BS_CONTROLE[[#This Row],[Entre - Estações]]=0, "-", BS_CONTROLE[[#This Row],[Entre - Estações]])</f>
        <v>ZKW-ZCP</v>
      </c>
      <c r="AN119" s="105" t="str">
        <f>IF(BS_CONTROLE[[#This Row],[SB]]=0, "-", BS_CONTROLE[[#This Row],[SB]])</f>
        <v>ZKWZCP</v>
      </c>
      <c r="AO119" s="105">
        <f>IF(BS_CONTROLE[[#This Row],[SUB]]=0, "-", BS_CONTROLE[[#This Row],[SUB]])</f>
        <v>55</v>
      </c>
      <c r="AP119" s="105">
        <f>BS_CONTROLE[[#This Row],[KM - Inicio]]</f>
        <v>102</v>
      </c>
      <c r="AQ119" s="105">
        <f>BS_CONTROLE[[#This Row],[KM - Inicio]]</f>
        <v>102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BINÁRIO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>W60</v>
      </c>
      <c r="B120" s="102"/>
      <c r="C120" s="135" t="str">
        <f>IF(BS_CONTROLE[[#This Row],[DATA]]="","",WEEKNUM(BS_CONTROLE[[#This Row],[DATA]]))</f>
        <v/>
      </c>
      <c r="D120" s="104" t="s">
        <v>826</v>
      </c>
      <c r="E120" s="159">
        <v>114</v>
      </c>
      <c r="F120" s="126" t="s">
        <v>756</v>
      </c>
      <c r="G120" s="142" t="str">
        <f>IF(D120="","*",VLOOKUP(F120,BS_ATIVIDADE[],3,FALSE))</f>
        <v>DORMENTE - DESCARGA</v>
      </c>
      <c r="H120" s="105" t="s">
        <v>212</v>
      </c>
      <c r="I120" s="105" t="s">
        <v>212</v>
      </c>
      <c r="J120" s="105">
        <v>48</v>
      </c>
      <c r="K120" s="105">
        <v>145.9</v>
      </c>
      <c r="L120" s="105">
        <v>151.6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20" s="106">
        <v>0.375</v>
      </c>
      <c r="P120" s="106">
        <v>4.1666666666666664E-2</v>
      </c>
      <c r="Q120" s="105">
        <v>600</v>
      </c>
      <c r="R120" s="10" t="str">
        <f>IFERROR(_xlfn.XLOOKUP(F120, BS_ATIVIDADE[ATIVIDADE],BS_ATIVIDADE[UNIDADE] ), "*")</f>
        <v>Nº DE DORMENTES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1196</v>
      </c>
      <c r="W120" s="151" t="s">
        <v>1129</v>
      </c>
      <c r="X120" s="104" t="s">
        <v>421</v>
      </c>
      <c r="Y120" s="129"/>
      <c r="Z120" s="104"/>
      <c r="AA120" s="105">
        <v>1</v>
      </c>
      <c r="AB120" s="103" t="s">
        <v>412</v>
      </c>
      <c r="AC120" s="152"/>
      <c r="AD120" s="107">
        <v>0.29166666666666669</v>
      </c>
      <c r="AE120" s="105">
        <v>7694</v>
      </c>
      <c r="AF120" s="105"/>
      <c r="AG120" s="105"/>
      <c r="AH120" s="15"/>
      <c r="AI120" s="126" t="str">
        <f>IF(BS_CONTROLE[[#This Row],[Atividade]]=0, "-", BS_CONTROLE[[#This Row],[Atividade]])</f>
        <v>PDM - DESCARGA - DORMENTE</v>
      </c>
      <c r="AJ120" s="9" t="str">
        <f>IF(BS_CONTROLE[[#This Row],[Atividade]]=0, "-", BS_CONTROLE[[#This Row],[Atividade]])</f>
        <v>PDM - DESCARGA - DORMENTE</v>
      </c>
      <c r="AK120" s="31" t="str">
        <f>BS_CONTROLE[[#This Row],[Local - Partida]]</f>
        <v>ZEM1302</v>
      </c>
      <c r="AL120" s="31" t="str">
        <f>BS_CONTROLE[[#This Row],[Local - Encerramento]]</f>
        <v>ZEM1302</v>
      </c>
      <c r="AM120" s="105" t="str">
        <f>IF(BS_CONTROLE[[#This Row],[Entre - Estações]]=0, "-", BS_CONTROLE[[#This Row],[Entre - Estações]])</f>
        <v>ZEJ</v>
      </c>
      <c r="AN120" s="105" t="str">
        <f>IF(BS_CONTROLE[[#This Row],[SB]]=0, "-", BS_CONTROLE[[#This Row],[SB]])</f>
        <v>ZEJ1</v>
      </c>
      <c r="AO120" s="105">
        <f>IF(BS_CONTROLE[[#This Row],[SUB]]=0, "-", BS_CONTROLE[[#This Row],[SUB]])</f>
        <v>48</v>
      </c>
      <c r="AP120" s="105">
        <f>BS_CONTROLE[[#This Row],[KM - Inicio]]</f>
        <v>145.9</v>
      </c>
      <c r="AQ120" s="105">
        <f>BS_CONTROLE[[#This Row],[KM - Inicio]]</f>
        <v>145.9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DORMENTES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1197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1198</v>
      </c>
      <c r="C4" s="160" t="s">
        <v>1199</v>
      </c>
      <c r="D4" s="160" t="s">
        <v>1200</v>
      </c>
      <c r="E4" s="160" t="s">
        <v>1201</v>
      </c>
      <c r="F4" s="160" t="s">
        <v>4</v>
      </c>
      <c r="G4" s="160" t="s">
        <v>1202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1203</v>
      </c>
      <c r="C6" s="161">
        <v>407867</v>
      </c>
      <c r="D6" s="161" t="s">
        <v>1204</v>
      </c>
      <c r="E6" s="161" t="s">
        <v>824</v>
      </c>
      <c r="F6" s="161" t="s">
        <v>1205</v>
      </c>
      <c r="G6" s="162"/>
    </row>
    <row r="7" spans="2:7">
      <c r="B7" s="161" t="s">
        <v>1206</v>
      </c>
      <c r="C7" s="161">
        <v>293644</v>
      </c>
      <c r="D7" s="161" t="s">
        <v>1207</v>
      </c>
      <c r="E7" s="161" t="s">
        <v>824</v>
      </c>
      <c r="F7" s="161" t="s">
        <v>1205</v>
      </c>
      <c r="G7" s="162"/>
    </row>
    <row r="8" spans="2:7">
      <c r="B8" s="161" t="s">
        <v>1208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1209</v>
      </c>
      <c r="C9" s="161">
        <v>256790</v>
      </c>
      <c r="D9" s="161" t="s">
        <v>1210</v>
      </c>
      <c r="E9" s="161" t="s">
        <v>825</v>
      </c>
      <c r="F9" s="161" t="s">
        <v>1211</v>
      </c>
      <c r="G9" s="162">
        <v>46357</v>
      </c>
    </row>
    <row r="10" spans="2:7">
      <c r="B10" s="161" t="s">
        <v>1212</v>
      </c>
      <c r="C10" s="161">
        <v>265193</v>
      </c>
      <c r="D10" s="161" t="s">
        <v>1213</v>
      </c>
      <c r="E10" s="161" t="s">
        <v>826</v>
      </c>
      <c r="F10" s="161" t="s">
        <v>54</v>
      </c>
      <c r="G10" s="161" t="s">
        <v>1214</v>
      </c>
    </row>
    <row r="11" spans="2:7">
      <c r="B11" s="161" t="s">
        <v>1215</v>
      </c>
      <c r="C11" s="161">
        <v>293716</v>
      </c>
      <c r="D11" s="161" t="s">
        <v>1216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1217</v>
      </c>
      <c r="C12" s="161">
        <v>257258</v>
      </c>
      <c r="D12" s="161" t="s">
        <v>1218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1219</v>
      </c>
      <c r="C13" s="161">
        <v>371147</v>
      </c>
      <c r="D13" s="161" t="s">
        <v>1220</v>
      </c>
      <c r="E13" s="161" t="s">
        <v>827</v>
      </c>
      <c r="F13" s="161" t="s">
        <v>71</v>
      </c>
      <c r="G13" s="161" t="s">
        <v>1214</v>
      </c>
    </row>
    <row r="14" spans="2:7">
      <c r="B14" s="161" t="s">
        <v>1221</v>
      </c>
      <c r="C14" s="161">
        <v>259230</v>
      </c>
      <c r="D14" s="161" t="s">
        <v>1222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1223</v>
      </c>
      <c r="C15" s="161">
        <v>370705</v>
      </c>
      <c r="D15" s="161"/>
      <c r="E15" s="161" t="s">
        <v>827</v>
      </c>
      <c r="F15" s="161" t="s">
        <v>71</v>
      </c>
      <c r="G15" s="161" t="s">
        <v>1214</v>
      </c>
    </row>
    <row r="16" spans="2:7">
      <c r="B16" s="161" t="s">
        <v>1224</v>
      </c>
      <c r="C16" s="161">
        <v>258542</v>
      </c>
      <c r="D16" s="161" t="s">
        <v>1225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1226</v>
      </c>
      <c r="C17" s="161">
        <v>257050</v>
      </c>
      <c r="D17" s="161" t="s">
        <v>1227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1228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1229</v>
      </c>
      <c r="D4" s="163" t="s">
        <v>1230</v>
      </c>
      <c r="E4" s="163" t="s">
        <v>1231</v>
      </c>
      <c r="F4" s="160" t="s">
        <v>1232</v>
      </c>
      <c r="G4" s="163" t="s">
        <v>1233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1234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1235</v>
      </c>
      <c r="G7" s="167" t="s">
        <v>1236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1234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1234</v>
      </c>
      <c r="G9" s="167"/>
    </row>
    <row r="10" spans="2:7" ht="19.5" customHeight="1">
      <c r="B10" s="167" t="s">
        <v>1237</v>
      </c>
      <c r="C10" s="167">
        <v>9038</v>
      </c>
      <c r="D10" s="168">
        <v>46049</v>
      </c>
      <c r="E10" s="167">
        <v>15098</v>
      </c>
      <c r="F10" s="169" t="s">
        <v>1238</v>
      </c>
      <c r="G10" s="167" t="s">
        <v>1239</v>
      </c>
    </row>
    <row r="11" spans="2:7" ht="19.5" customHeight="1">
      <c r="B11" s="167" t="s">
        <v>744</v>
      </c>
      <c r="C11" s="167" t="s">
        <v>1240</v>
      </c>
      <c r="D11" s="168">
        <v>46056</v>
      </c>
      <c r="E11" s="167">
        <v>9100</v>
      </c>
      <c r="F11" s="169" t="s">
        <v>1241</v>
      </c>
      <c r="G11" s="167" t="s">
        <v>1242</v>
      </c>
    </row>
    <row r="12" spans="2:7" ht="19.5" customHeight="1">
      <c r="B12" s="167" t="s">
        <v>744</v>
      </c>
      <c r="C12" s="167" t="s">
        <v>1243</v>
      </c>
      <c r="D12" s="168">
        <v>46056</v>
      </c>
      <c r="E12" s="167">
        <v>11000</v>
      </c>
      <c r="F12" s="169" t="s">
        <v>1241</v>
      </c>
      <c r="G12" s="167" t="s">
        <v>1244</v>
      </c>
    </row>
    <row r="13" spans="2:7" ht="19.5" customHeight="1">
      <c r="B13" s="167" t="s">
        <v>744</v>
      </c>
      <c r="C13" s="167" t="s">
        <v>1245</v>
      </c>
      <c r="D13" s="168">
        <v>46056</v>
      </c>
      <c r="E13" s="167">
        <v>11000</v>
      </c>
      <c r="F13" s="169" t="s">
        <v>1241</v>
      </c>
      <c r="G13" s="167"/>
    </row>
    <row r="14" spans="2:7" ht="19.5" customHeight="1">
      <c r="B14" s="167" t="s">
        <v>744</v>
      </c>
      <c r="C14" s="167" t="s">
        <v>1246</v>
      </c>
      <c r="D14" s="168">
        <v>46056</v>
      </c>
      <c r="E14" s="167">
        <v>4000</v>
      </c>
      <c r="F14" s="169" t="s">
        <v>1234</v>
      </c>
      <c r="G14" s="167" t="s">
        <v>1247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1248</v>
      </c>
      <c r="D5" s="212"/>
      <c r="E5" s="212"/>
      <c r="F5" s="212"/>
      <c r="G5" s="212"/>
      <c r="H5" s="212"/>
      <c r="I5" s="212"/>
      <c r="J5" s="213"/>
      <c r="K5" s="214" t="s">
        <v>1249</v>
      </c>
      <c r="L5" s="215"/>
      <c r="M5" s="215"/>
      <c r="N5" s="215"/>
      <c r="O5" s="216" t="s">
        <v>1250</v>
      </c>
      <c r="P5" s="217"/>
    </row>
    <row r="6" spans="1:16" s="74" customFormat="1" ht="15" customHeight="1">
      <c r="A6" s="66" t="s">
        <v>1251</v>
      </c>
      <c r="B6" s="75" t="s">
        <v>1252</v>
      </c>
      <c r="C6" s="76" t="s">
        <v>992</v>
      </c>
      <c r="D6" s="77" t="s">
        <v>993</v>
      </c>
      <c r="E6" s="76" t="s">
        <v>1253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1254</v>
      </c>
      <c r="M6" s="80" t="s">
        <v>611</v>
      </c>
      <c r="N6" s="81" t="s">
        <v>987</v>
      </c>
      <c r="O6" s="158" t="s">
        <v>1030</v>
      </c>
      <c r="P6" s="133" t="s">
        <v>1255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>
        <f>IF(SP_SUL!BH91="","*",SP_SUL!BH91)</f>
        <v>0</v>
      </c>
      <c r="P91" s="147" t="str">
        <f>IF($A$2=1,IF(SP_SUL!BJ91="","*",SP_SUL!BJ91),IF(SP_SUL!BK91="","*",SP_SUL!BK91))</f>
        <v>Não solicita MC1 devido condições climáticas (chuva)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>
        <f>IF(SP_SUL!B117="","*",SP_SUL!B117)</f>
        <v>46058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E17</v>
      </c>
      <c r="F117" s="83" t="str">
        <f>IF(SP_SUL!H117="","*",SP_SUL!H117)</f>
        <v>102ZKW2</v>
      </c>
      <c r="G117" s="83" t="str">
        <f>IF(SP_SUL!M117="","*",SP_SUL!M117)</f>
        <v>ZKE-ZWW</v>
      </c>
      <c r="H117" s="116">
        <f>IF(SP_SUL!K117="","*",SP_SUL!K117)</f>
        <v>81</v>
      </c>
      <c r="I117" s="113">
        <f>IF(SP_SUL!O117="","*",SP_SUL!O117)</f>
        <v>0.375</v>
      </c>
      <c r="J117" s="113">
        <f>IF(SP_SUL!P117="","*",SP_SUL!P117)</f>
        <v>0.16666666666666666</v>
      </c>
      <c r="K117" s="83" t="str">
        <f>IF(SP_SUL!AK117="","*",SP_SUL!AK117)</f>
        <v>102ZKW2</v>
      </c>
      <c r="L117" s="83" t="str">
        <f>IF(SP_SUL!AM117="","*",SP_SUL!AM117)</f>
        <v>ZKE-ZWW</v>
      </c>
      <c r="M117" s="83">
        <f>IF(SP_SUL!AP117="","*",SP_SUL!AP117)</f>
        <v>81</v>
      </c>
      <c r="N117" s="83" t="str">
        <f>IF(SP_SUL!AM117="","*",SP_SUL!AM117)</f>
        <v>ZKE-ZWW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V89</v>
      </c>
      <c r="F118" s="83" t="str">
        <f>IF(SP_SUL!H118="","*",SP_SUL!H118)</f>
        <v>102ZKW2</v>
      </c>
      <c r="G118" s="83" t="str">
        <f>IF(SP_SUL!M118="","*",SP_SUL!M118)</f>
        <v>ZWW-ZKW</v>
      </c>
      <c r="H118" s="116">
        <f>IF(SP_SUL!K118="","*",SP_SUL!K118)</f>
        <v>92.745000000000005</v>
      </c>
      <c r="I118" s="113">
        <f>IF(SP_SUL!O118="","*",SP_SUL!O118)</f>
        <v>0.375</v>
      </c>
      <c r="J118" s="113">
        <f>IF(SP_SUL!P118="","*",SP_SUL!P118)</f>
        <v>8.3333333333333329E-2</v>
      </c>
      <c r="K118" s="83" t="str">
        <f>IF(SP_SUL!AK118="","*",SP_SUL!AK118)</f>
        <v>102ZKW2</v>
      </c>
      <c r="L118" s="83" t="str">
        <f>IF(SP_SUL!AM118="","*",SP_SUL!AM118)</f>
        <v>ZWW-ZKW</v>
      </c>
      <c r="M118" s="83">
        <f>IF(SP_SUL!AP118="","*",SP_SUL!AP118)</f>
        <v>92.745000000000005</v>
      </c>
      <c r="N118" s="83" t="str">
        <f>IF(SP_SUL!AM118="","*",SP_SUL!AM118)</f>
        <v>ZWW-ZKW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E42</v>
      </c>
      <c r="F119" s="83" t="str">
        <f>IF(SP_SUL!H119="","*",SP_SUL!H119)</f>
        <v>102ZKW2</v>
      </c>
      <c r="G119" s="83" t="str">
        <f>IF(SP_SUL!M119="","*",SP_SUL!M119)</f>
        <v>ZKW-ZCP</v>
      </c>
      <c r="H119" s="116">
        <f>IF(SP_SUL!K119="","*",SP_SUL!K119)</f>
        <v>102</v>
      </c>
      <c r="I119" s="113">
        <f>IF(SP_SUL!O119="","*",SP_SUL!O119)</f>
        <v>0.39583333333333331</v>
      </c>
      <c r="J119" s="113">
        <f>IF(SP_SUL!P119="","*",SP_SUL!P119)</f>
        <v>4.1666666666666664E-2</v>
      </c>
      <c r="K119" s="83" t="str">
        <f>IF(SP_SUL!AK119="","*",SP_SUL!AK119)</f>
        <v>102ZKW2</v>
      </c>
      <c r="L119" s="83" t="str">
        <f>IF(SP_SUL!AM119="","*",SP_SUL!AM119)</f>
        <v>ZKW-ZCP</v>
      </c>
      <c r="M119" s="83">
        <f>IF(SP_SUL!AP119="","*",SP_SUL!AP119)</f>
        <v>102</v>
      </c>
      <c r="N119" s="83" t="str">
        <f>IF(SP_SUL!AM119="","*",SP_SUL!AM119)</f>
        <v>ZKW-ZCP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W60</v>
      </c>
      <c r="F120" s="83" t="str">
        <f>IF(SP_SUL!H120="","*",SP_SUL!H120)</f>
        <v>ZEM1302</v>
      </c>
      <c r="G120" s="83" t="str">
        <f>IF(SP_SUL!M120="","*",SP_SUL!M120)</f>
        <v>ZEJ</v>
      </c>
      <c r="H120" s="116">
        <f>IF(SP_SUL!K120="","*",SP_SUL!K120)</f>
        <v>145.9</v>
      </c>
      <c r="I120" s="113">
        <f>IF(SP_SUL!O120="","*",SP_SUL!O120)</f>
        <v>0.375</v>
      </c>
      <c r="J120" s="113">
        <f>IF(SP_SUL!P120="","*",SP_SUL!P120)</f>
        <v>4.1666666666666664E-2</v>
      </c>
      <c r="K120" s="83" t="str">
        <f>IF(SP_SUL!AK120="","*",SP_SUL!AK120)</f>
        <v>ZEM1302</v>
      </c>
      <c r="L120" s="83" t="str">
        <f>IF(SP_SUL!AM120="","*",SP_SUL!AM120)</f>
        <v>ZEJ</v>
      </c>
      <c r="M120" s="83">
        <f>IF(SP_SUL!AP120="","*",SP_SUL!AP120)</f>
        <v>145.9</v>
      </c>
      <c r="N120" s="83" t="str">
        <f>IF(SP_SUL!AM120="","*",SP_SUL!AM120)</f>
        <v>ZEJ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1256</v>
      </c>
      <c r="V1" s="223"/>
      <c r="W1" s="223"/>
    </row>
    <row r="2" spans="1:23" ht="15" customHeight="1">
      <c r="A2" s="87" t="s">
        <v>1257</v>
      </c>
      <c r="B2" s="87" t="s">
        <v>1252</v>
      </c>
      <c r="C2" s="87" t="s">
        <v>411</v>
      </c>
      <c r="D2" s="88" t="s">
        <v>992</v>
      </c>
      <c r="E2" s="88" t="s">
        <v>4</v>
      </c>
      <c r="F2" s="88" t="s">
        <v>1251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1258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>
        <f>IF(SP_SUL!B117="","*",SP_SUL!B117)</f>
        <v>46058</v>
      </c>
      <c r="G114" s="145" t="str">
        <f>IF(SP_SUL!D117="","*",SP_SUL!D117)</f>
        <v>E17</v>
      </c>
      <c r="H114" s="145" t="str">
        <f>IF(SP_SUL!F117="","*",SP_SUL!F117)</f>
        <v>CAMINHÃO DE SOLDA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ZKE-ZWW</v>
      </c>
      <c r="L114" s="139" t="str">
        <f>IF(SP_SUL!N117="","*",SP_SUL!N117)</f>
        <v>K83K802</v>
      </c>
      <c r="M114" s="140">
        <f>IF(SP_SUL!J117="","*",SP_SUL!J117)</f>
        <v>55</v>
      </c>
      <c r="N114" s="144">
        <f>IF(SP_SUL!K117="","*",SP_SUL!K117)</f>
        <v>81</v>
      </c>
      <c r="O114" s="144">
        <f>IF(SP_SUL!L117="","*",SP_SUL!L117)</f>
        <v>82</v>
      </c>
      <c r="P114" s="143">
        <f>IF(SP_SUL!O117="","*",SP_SUL!O117)</f>
        <v>0.375</v>
      </c>
      <c r="Q114" s="143">
        <f>IF(SP_SUL!P117="","*",SP_SUL!P117)</f>
        <v>0.16666666666666666</v>
      </c>
      <c r="R114" s="145" t="str">
        <f>IF(SP_SUL!Q117="","*",CONCATENATE(SP_SUL!Q117," ",SP_SUL!R117))</f>
        <v>4 Nº DE SOLDA</v>
      </c>
      <c r="S114" s="145" t="str">
        <f>IF(SP_SUL!V117="","*",SP_SUL!V117)</f>
        <v>Higor</v>
      </c>
      <c r="T114" s="145" t="str">
        <f>IF(SP_SUL!W117="","*",SP_SUL!W117)</f>
        <v>Caminhão de solda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V89</v>
      </c>
      <c r="H115" s="145" t="str">
        <f>IF(SP_SUL!F118="","*",SP_SUL!F118)</f>
        <v>MECANIZAÇÃO - SOCADORA</v>
      </c>
      <c r="I115" s="145" t="str">
        <f>IF(SP_SUL!H118="","*",SP_SUL!H118)</f>
        <v>102ZKW2</v>
      </c>
      <c r="J115" s="145" t="str">
        <f>IF(SP_SUL!I118="","*",SP_SUL!I118)</f>
        <v>102ZKW2</v>
      </c>
      <c r="K115" s="139" t="str">
        <f>IF(SP_SUL!M118="","*",SP_SUL!M118)</f>
        <v>ZWW-ZKW</v>
      </c>
      <c r="L115" s="139" t="str">
        <f>IF(SP_SUL!N118="","*",SP_SUL!N118)</f>
        <v>K93K911</v>
      </c>
      <c r="M115" s="140">
        <f>IF(SP_SUL!J118="","*",SP_SUL!J118)</f>
        <v>48</v>
      </c>
      <c r="N115" s="144">
        <f>IF(SP_SUL!K118="","*",SP_SUL!K118)</f>
        <v>92.745000000000005</v>
      </c>
      <c r="O115" s="144">
        <f>IF(SP_SUL!L118="","*",SP_SUL!L118)</f>
        <v>93.587000000000003</v>
      </c>
      <c r="P115" s="143">
        <f>IF(SP_SUL!O118="","*",SP_SUL!O118)</f>
        <v>0.375</v>
      </c>
      <c r="Q115" s="143">
        <f>IF(SP_SUL!P118="","*",SP_SUL!P118)</f>
        <v>8.3333333333333329E-2</v>
      </c>
      <c r="R115" s="145" t="str">
        <f>IF(SP_SUL!Q118="","*",CONCATENATE(SP_SUL!Q118," ",SP_SUL!R118))</f>
        <v>480 M</v>
      </c>
      <c r="S115" s="145" t="str">
        <f>IF(SP_SUL!V118="","*",SP_SUL!V118)</f>
        <v>Antonioni</v>
      </c>
      <c r="T115" s="145" t="str">
        <f>IF(SP_SUL!W118="","*",SP_SUL!W118)</f>
        <v xml:space="preserve">Socaria mecanizada 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122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 t="str">
        <f>IF(SP_SUL!B119="","*",SP_SUL!B119)</f>
        <v>*</v>
      </c>
      <c r="G116" s="145" t="str">
        <f>IF(SP_SUL!D119="","*",SP_SUL!D119)</f>
        <v>E42</v>
      </c>
      <c r="H116" s="145" t="str">
        <f>IF(SP_SUL!F119="","*",SP_SUL!F119)</f>
        <v>DESLOCAMENTO</v>
      </c>
      <c r="I116" s="145" t="str">
        <f>IF(SP_SUL!H119="","*",SP_SUL!H119)</f>
        <v>102ZKW2</v>
      </c>
      <c r="J116" s="145" t="str">
        <f>IF(SP_SUL!I119="","*",SP_SUL!I119)</f>
        <v>ZCP1</v>
      </c>
      <c r="K116" s="139" t="str">
        <f>IF(SP_SUL!M119="","*",SP_SUL!M119)</f>
        <v>ZKW-ZCP</v>
      </c>
      <c r="L116" s="139" t="str">
        <f>IF(SP_SUL!N119="","*",SP_SUL!N119)</f>
        <v>ZKWZCP</v>
      </c>
      <c r="M116" s="140">
        <f>IF(SP_SUL!J119="","*",SP_SUL!J119)</f>
        <v>55</v>
      </c>
      <c r="N116" s="144">
        <f>IF(SP_SUL!K119="","*",SP_SUL!K119)</f>
        <v>102</v>
      </c>
      <c r="O116" s="144" t="str">
        <f>IF(SP_SUL!L119="","*",SP_SUL!L119)</f>
        <v>-</v>
      </c>
      <c r="P116" s="143">
        <f>IF(SP_SUL!O119="","*",SP_SUL!O119)</f>
        <v>0.39583333333333331</v>
      </c>
      <c r="Q116" s="143">
        <f>IF(SP_SUL!P119="","*",SP_SUL!P119)</f>
        <v>4.1666666666666664E-2</v>
      </c>
      <c r="R116" s="145" t="str">
        <f>IF(SP_SUL!Q119="","*",CONCATENATE(SP_SUL!Q119," ",SP_SUL!R119))</f>
        <v>1 BINÁRIO</v>
      </c>
      <c r="S116" s="145" t="str">
        <f>IF(SP_SUL!V119="","*",SP_SUL!V119)</f>
        <v>PCM</v>
      </c>
      <c r="T116" s="145" t="str">
        <f>IF(SP_SUL!W119="","*",SP_SUL!W119)</f>
        <v>Deslocamento</v>
      </c>
      <c r="U116" s="137">
        <f ca="1">_xlfn.XLOOKUP(G116&amp;$U$2,BS_CONTROLE[CHAVE],BS_CONTROLE[Quantidade_11],"-")</f>
        <v>1248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 t="str">
        <f>IF(SP_SUL!B120="","*",SP_SUL!B120)</f>
        <v>*</v>
      </c>
      <c r="G117" s="145" t="str">
        <f>IF(SP_SUL!D120="","*",SP_SUL!D120)</f>
        <v>W60</v>
      </c>
      <c r="H117" s="145" t="str">
        <f>IF(SP_SUL!F120="","*",SP_SUL!F120)</f>
        <v>PDM - DESCARGA - DORMENTE</v>
      </c>
      <c r="I117" s="145" t="str">
        <f>IF(SP_SUL!H120="","*",SP_SUL!H120)</f>
        <v>ZEM1302</v>
      </c>
      <c r="J117" s="145" t="str">
        <f>IF(SP_SUL!I120="","*",SP_SUL!I120)</f>
        <v>ZEM1302</v>
      </c>
      <c r="K117" s="139" t="str">
        <f>IF(SP_SUL!M120="","*",SP_SUL!M120)</f>
        <v>ZEJ</v>
      </c>
      <c r="L117" s="139" t="str">
        <f>IF(SP_SUL!N120="","*",SP_SUL!N120)</f>
        <v>ZEJ1</v>
      </c>
      <c r="M117" s="140">
        <f>IF(SP_SUL!J120="","*",SP_SUL!J120)</f>
        <v>48</v>
      </c>
      <c r="N117" s="144">
        <f>IF(SP_SUL!K120="","*",SP_SUL!K120)</f>
        <v>145.9</v>
      </c>
      <c r="O117" s="144">
        <f>IF(SP_SUL!L120="","*",SP_SUL!L120)</f>
        <v>151.6</v>
      </c>
      <c r="P117" s="143">
        <f>IF(SP_SUL!O120="","*",SP_SUL!O120)</f>
        <v>0.375</v>
      </c>
      <c r="Q117" s="143">
        <f>IF(SP_SUL!P120="","*",SP_SUL!P120)</f>
        <v>4.1666666666666664E-2</v>
      </c>
      <c r="R117" s="145" t="str">
        <f>IF(SP_SUL!Q120="","*",CONCATENATE(SP_SUL!Q120," ",SP_SUL!R120))</f>
        <v>600 Nº DE DORMENTES</v>
      </c>
      <c r="S117" s="145" t="str">
        <f>IF(SP_SUL!V120="","*",SP_SUL!V120)</f>
        <v>Felipe</v>
      </c>
      <c r="T117" s="145" t="str">
        <f>IF(SP_SUL!W120="","*",SP_SUL!W120)</f>
        <v>PDM - Descarga de dormentes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1259</v>
      </c>
      <c r="C2" s="121" t="s">
        <v>977</v>
      </c>
      <c r="D2" s="76" t="s">
        <v>979</v>
      </c>
      <c r="E2" s="76" t="s">
        <v>1260</v>
      </c>
      <c r="F2" s="99" t="s">
        <v>1261</v>
      </c>
      <c r="G2" s="76" t="s">
        <v>1262</v>
      </c>
      <c r="H2" s="76" t="s">
        <v>1263</v>
      </c>
      <c r="I2" s="76" t="s">
        <v>1264</v>
      </c>
      <c r="J2" s="76" t="s">
        <v>1265</v>
      </c>
      <c r="K2" s="78" t="s">
        <v>1266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>
        <f>IF(SP_SUL!B117="","*",SP_SUL!B117)</f>
        <v>46058</v>
      </c>
      <c r="D113" s="94" t="str">
        <f>IF(SP_SUL!D117="","*",SP_SUL!D117)</f>
        <v>E17</v>
      </c>
      <c r="E113" s="94" t="str">
        <f>IF(SP_SUL!H117="","*",SP_SUL!H117)</f>
        <v>102ZKW2</v>
      </c>
      <c r="F113" s="100" t="str">
        <f>IF(SP_SUL!M117="","*",SP_SUL!M117)</f>
        <v>ZKE-ZWW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0.33333333333333331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V89</v>
      </c>
      <c r="E114" s="94" t="str">
        <f>IF(SP_SUL!H118="","*",SP_SUL!H118)</f>
        <v>102ZKW2</v>
      </c>
      <c r="F114" s="100" t="str">
        <f>IF(SP_SUL!M118="","*",SP_SUL!M118)</f>
        <v>ZWW-ZKW</v>
      </c>
      <c r="G114" s="95" t="str">
        <f>IF(SP_SUL!I118="","*",SP_SUL!I118)</f>
        <v>102ZKW2</v>
      </c>
      <c r="H114" s="95" t="str">
        <f>IF(SP_SUL!AB118="","*",SP_SUL!AB118)</f>
        <v>FIXO</v>
      </c>
      <c r="I114" s="95" t="str">
        <f>IF(SP_SUL!AC118="","*",SP_SUL!AC118)</f>
        <v>*</v>
      </c>
      <c r="J114" s="96">
        <f>IF(SP_SUL!AA118="","*",SP_SUL!AA118)</f>
        <v>1</v>
      </c>
      <c r="K114" s="97">
        <f>IF(SP_SUL!AD118="","*",SP_SUL!AD118)</f>
        <v>0.35416666666666669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E42</v>
      </c>
      <c r="E115" s="94" t="str">
        <f>IF(SP_SUL!H119="","*",SP_SUL!H119)</f>
        <v>102ZKW2</v>
      </c>
      <c r="F115" s="100" t="str">
        <f>IF(SP_SUL!M119="","*",SP_SUL!M119)</f>
        <v>ZKW-ZCP</v>
      </c>
      <c r="G115" s="95" t="str">
        <f>IF(SP_SUL!I119="","*",SP_SUL!I119)</f>
        <v>ZCP1</v>
      </c>
      <c r="H115" s="95" t="str">
        <f>IF(SP_SUL!AB119="","*",SP_SUL!AB119)</f>
        <v>FIXO + ESCALA</v>
      </c>
      <c r="I115" s="95" t="str">
        <f>IF(SP_SUL!AC119="","*",SP_SUL!AC119)</f>
        <v>AGD ACIONAMENTO PCM</v>
      </c>
      <c r="J115" s="96">
        <f>IF(SP_SUL!AA119="","*",SP_SUL!AA119)</f>
        <v>2</v>
      </c>
      <c r="K115" s="97">
        <f>IF(SP_SUL!AD119="","*",SP_SUL!AD119)</f>
        <v>0.33333333333333331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W60</v>
      </c>
      <c r="E116" s="94" t="str">
        <f>IF(SP_SUL!H120="","*",SP_SUL!H120)</f>
        <v>ZEM1302</v>
      </c>
      <c r="F116" s="100" t="str">
        <f>IF(SP_SUL!M120="","*",SP_SUL!M120)</f>
        <v>ZEJ</v>
      </c>
      <c r="G116" s="95" t="str">
        <f>IF(SP_SUL!I120="","*",SP_SUL!I120)</f>
        <v>ZEM1302</v>
      </c>
      <c r="H116" s="95" t="str">
        <f>IF(SP_SUL!AB120="","*",SP_SUL!AB120)</f>
        <v>FIXO</v>
      </c>
      <c r="I116" s="95" t="str">
        <f>IF(SP_SUL!AC120="","*",SP_SUL!AC120)</f>
        <v>*</v>
      </c>
      <c r="J116" s="96">
        <f>IF(SP_SUL!AA120="","*",SP_SUL!AA120)</f>
        <v>1</v>
      </c>
      <c r="K116" s="97">
        <f>IF(SP_SUL!AD120="","*",SP_SUL!AD120)</f>
        <v>0.29166666666666669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2026-02-04T15:28:26Z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