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61" documentId="8_{B6337239-1A00-434D-AAD0-422EA1FEB5AE}" xr6:coauthVersionLast="47" xr6:coauthVersionMax="47" xr10:uidLastSave="{C45E1349-C369-48DE-8837-2E99CB72AA5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2" i="1" l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<sst xmlns="http://schemas.openxmlformats.org/spreadsheetml/2006/main" count="4750" uniqueCount="1329">
  <si>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</si>
  <si>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</si>
  <si>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</si>
  <si>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</si>
  <si>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</si>
  <si>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</si>
  <si>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</si>
  <si>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</si>
  <si>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</si>
  <si>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</si>
  <si>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</si>
  <si>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</si>
  <si>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</si>
  <si>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</si>
  <si>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</si>
  <si>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</si>
  <si>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</si>
  <si>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</si>
  <si>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</si>
  <si>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</si>
  <si>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</si>
  <si>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</si>
  <si>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</si>
  <si>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</si>
  <si>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</si>
  <si>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</si>
  <si>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</si>
  <si>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</si>
  <si>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</si>
  <si>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</si>
  <si>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</si>
  <si>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</si>
  <si>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</si>
  <si>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</si>
  <si>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</si>
  <si>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</si>
  <si>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</si>
  <si>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</si>
  <si>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</si>
  <si>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</si>
  <si>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</si>
  <si>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</si>
  <si>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</si>
  <si>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</si>
  <si>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</si>
  <si>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</si>
  <si>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</si>
  <si>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</si>
  <si>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</si>
  <si>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</si>
  <si>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</si>
  <si>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</si>
  <si>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</si>
  <si>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</si>
  <si>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</si>
  <si>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</si>
  <si>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</si>
  <si>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</si>
  <si>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</si>
  <si>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</si>
  <si>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</si>
  <si>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</si>
  <si>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</si>
  <si>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</si>
  <si>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</si>
  <si>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</si>
  <si>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</si>
  <si>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</si>
  <si>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</si>
  <si>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</si>
  <si>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</si>
  <si>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</si>
  <si>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</si>
  <si>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</si>
  <si>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</si>
  <si>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</si>
  <si>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</si>
  <si>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</si>
  <si>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</si>
  <si>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</si>
  <si>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</si>
  <si>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</si>
  <si>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</si>
  <si>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</si>
  <si>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</si>
  <si>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</si>
  <si>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</si>
  <si>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</si>
  <si>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</si>
  <si>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</si>
  <si>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</si>
  <si>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</si>
  <si>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</si>
  <si>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</si>
  <si>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</si>
  <si>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</si>
  <si>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</si>
  <si>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</si>
  <si>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</si>
  <si>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</si>
  <si>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</si>
  <si>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</si>
  <si>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</si>
  <si>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</si>
  <si>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</si>
  <si>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</si>
  <si>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</si>
  <si>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</si>
  <si>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</si>
  <si>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</si>
  <si>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</si>
  <si>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</si>
  <si>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</si>
  <si>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</si>
  <si>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</si>
  <si>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</si>
  <si>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</si>
  <si>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</si>
  <si>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</si>
  <si>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</si>
  <si>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</si>
  <si>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</si>
  <si>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</si>
  <si>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</si>
  <si>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</si>
  <si>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</si>
  <si>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</si>
  <si>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</si>
  <si>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</si>
  <si>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</si>
  <si>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</si>
  <si>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</si>
  <si>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</si>
  <si>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</si>
  <si>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</si>
  <si>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</si>
  <si>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</si>
  <si>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</si>
  <si>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</si>
  <si>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</si>
  <si>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</si>
  <si>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</si>
  <si>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</si>
  <si>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</si>
  <si>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</si>
  <si>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</si>
  <si>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</si>
  <si>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</si>
  <si>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</si>
  <si>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</si>
  <si>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</si>
  <si>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</si>
  <si>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</si>
  <si>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</si>
  <si>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</si>
  <si>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</si>
  <si>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</si>
  <si>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</si>
  <si>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</si>
  <si>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</si>
  <si>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</si>
  <si>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</si>
  <si>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</si>
  <si>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</si>
  <si>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</si>
  <si>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</si>
  <si>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</si>
  <si>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</si>
  <si>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</si>
  <si>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</si>
  <si>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</si>
  <si>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</si>
  <si>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</si>
  <si>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</si>
  <si>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</si>
  <si>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</si>
  <si>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</si>
  <si>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</si>
  <si>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</si>
  <si>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</si>
  <si>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</si>
  <si>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</si>
  <si>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</si>
  <si>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</si>
  <si>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</si>
  <si>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</si>
  <si>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</si>
  <si>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</si>
  <si>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</si>
  <si>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</si>
  <si>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</si>
  <si>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</si>
  <si>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</si>
  <si>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</si>
  <si>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</si>
  <si>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</si>
  <si>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</si>
  <si>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</si>
  <si>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</si>
  <si>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</si>
  <si>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</si>
  <si>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</si>
  <si>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</si>
  <si>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</si>
  <si>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</si>
  <si>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</si>
  <si>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</si>
  <si>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</si>
  <si>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</si>
  <si>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</si>
  <si>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</si>
  <si>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</si>
  <si>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</si>
  <si>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</si>
  <si>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</si>
  <si>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</si>
  <si>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</si>
  <si>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</si>
  <si>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</si>
  <si>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</si>
  <si>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</si>
  <si>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</si>
  <si>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</si>
  <si>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</si>
  <si>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</si>
  <si>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</si>
  <si>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</si>
  <si>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</si>
  <si>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</si>
  <si>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</si>
  <si>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</si>
  <si>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</si>
  <si>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</si>
  <si>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</si>
  <si>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</si>
  <si>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</si>
  <si>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</si>
  <si>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</si>
  <si>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</si>
  <si>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</si>
  <si>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</si>
  <si>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</si>
  <si>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</si>
  <si>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</si>
  <si>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</si>
  <si>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</si>
  <si>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</si>
  <si>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</si>
  <si>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</si>
  <si>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</si>
  <si>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</si>
  <si>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</si>
  <si>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</si>
  <si>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</si>
  <si>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</si>
  <si>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</si>
  <si>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</si>
  <si>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</si>
  <si>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</si>
  <si>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</si>
  <si>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</si>
  <si>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</si>
  <si>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</si>
  <si>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</si>
  <si>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</si>
  <si>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</si>
  <si>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</si>
  <si>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</si>
  <si>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</si>
  <si>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</si>
  <si>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</si>
  <si>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</si>
  <si>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</si>
  <si>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</si>
  <si>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</si>
  <si>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</si>
  <si>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</si>
  <si>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</si>
  <si>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</si>
  <si>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</si>
  <si>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</si>
  <si>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</si>
  <si>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</si>
  <si>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</si>
  <si>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</si>
  <si>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</si>
  <si>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</si>
  <si>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</si>
  <si>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</si>
  <si>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</si>
  <si>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</si>
  <si>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</si>
  <si>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</si>
  <si>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</si>
  <si>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</si>
  <si>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</si>
  <si>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</si>
  <si>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</si>
  <si>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</si>
  <si>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</si>
  <si>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</si>
  <si>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</si>
  <si>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</si>
  <si>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</si>
  <si>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</si>
  <si>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</si>
  <si>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</si>
  <si>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</si>
  <si>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</si>
  <si>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</si>
  <si>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</si>
  <si>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</si>
  <si>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</si>
  <si>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</si>
  <si>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</si>
  <si>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</si>
  <si>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</si>
  <si>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</si>
  <si>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</si>
  <si>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</si>
  <si>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</si>
  <si>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</si>
  <si>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</si>
  <si>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</si>
  <si>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</si>
  <si>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</si>
  <si>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</si>
  <si>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</si>
  <si>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</si>
  <si>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</si>
  <si>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</si>
  <si>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</si>
  <si>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</si>
  <si>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</si>
  <si>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</si>
  <si>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</si>
  <si>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</si>
  <si>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</si>
  <si>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</si>
  <si>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</si>
  <si>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</si>
  <si>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</si>
  <si>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</si>
  <si>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</si>
  <si>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</si>
  <si>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</si>
  <si>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</si>
  <si>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</si>
  <si>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</si>
  <si>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</si>
  <si>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</si>
  <si>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</si>
  <si>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</si>
  <si>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</si>
  <si>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</si>
  <si>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</si>
  <si>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</si>
  <si>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</si>
  <si>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</si>
  <si>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</si>
  <si>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</si>
  <si>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</si>
  <si>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</si>
  <si>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</si>
  <si>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</si>
  <si>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</si>
  <si>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</si>
  <si>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</si>
  <si>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</si>
  <si>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</si>
  <si>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</si>
  <si>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</si>
  <si>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</si>
  <si>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</si>
  <si>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</si>
  <si>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</si>
  <si>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</si>
  <si>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</si>
  <si>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</si>
  <si>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</si>
  <si>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</si>
  <si>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</si>
  <si>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</si>
  <si>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</si>
  <si>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</si>
  <si>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</si>
  <si>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</si>
  <si>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</si>
  <si>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</si>
  <si>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</si>
  <si>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</si>
  <si>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</si>
  <si>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</si>
  <si>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</si>
  <si>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</si>
  <si>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</si>
  <si>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</si>
  <si>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</si>
  <si>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</si>
  <si>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</si>
  <si>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</si>
  <si>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</si>
  <si>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</si>
  <si>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</si>
  <si>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</si>
  <si>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</si>
  <si>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</si>
  <si>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</si>
  <si>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</si>
  <si>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</si>
  <si>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</si>
  <si>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</si>
  <si>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</si>
  <si>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</si>
  <si>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</si>
  <si>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</si>
  <si>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</si>
  <si>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</si>
  <si>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</si>
  <si>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</si>
  <si>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</si>
  <si>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</si>
  <si>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</si>
  <si>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</si>
  <si>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</si>
  <si>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</si>
  <si>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</si>
  <si>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</si>
  <si>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</si>
  <si>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</si>
  <si>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</si>
  <si>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</si>
  <si>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</si>
  <si>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</si>
  <si>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</si>
  <si>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</si>
  <si>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</si>
  <si>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</si>
  <si>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</si>
  <si>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</si>
  <si>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</si>
  <si>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</si>
  <si>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</si>
  <si>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</si>
  <si>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</si>
  <si>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</si>
  <si>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</si>
  <si>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</si>
  <si>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</si>
  <si>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</si>
  <si>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</si>
  <si>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</si>
  <si>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</si>
  <si>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</si>
  <si>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</si>
  <si>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</si>
  <si>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</si>
  <si>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</si>
  <si>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</si>
  <si>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</si>
  <si>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</si>
  <si>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</si>
  <si>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</si>
  <si>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</si>
  <si>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</si>
  <si>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</si>
  <si>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</si>
  <si>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</si>
  <si>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</si>
  <si>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</si>
  <si>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</si>
  <si>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</si>
  <si>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</si>
  <si>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</si>
  <si>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</si>
  <si>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</si>
  <si>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</si>
  <si>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</si>
  <si>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</si>
  <si>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</si>
  <si>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</si>
  <si>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</si>
  <si>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</si>
  <si>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</si>
  <si>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</si>
  <si>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</si>
  <si>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</si>
  <si>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</si>
  <si>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</si>
  <si>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</si>
  <si>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</si>
  <si>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</si>
  <si>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</si>
  <si>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</si>
  <si>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</si>
  <si>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</si>
  <si>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</si>
  <si>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</si>
  <si>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</si>
  <si>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</si>
  <si>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</si>
  <si>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</si>
  <si>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</si>
  <si>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</si>
  <si>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</si>
  <si>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</si>
  <si>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</si>
  <si>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</si>
  <si>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</si>
  <si>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</si>
  <si>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</si>
  <si>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</si>
  <si>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</si>
  <si>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</si>
  <si>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</si>
  <si>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</si>
  <si>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</si>
  <si>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</si>
  <si>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</si>
  <si>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</si>
  <si>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</si>
  <si>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</si>
  <si>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</si>
  <si>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</si>
  <si>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</si>
  <si>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</si>
  <si>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</si>
  <si>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</si>
  <si>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</si>
  <si>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</si>
  <si>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</si>
  <si>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</si>
  <si>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</si>
  <si>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</si>
  <si>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</si>
  <si>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</si>
  <si>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</si>
  <si>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</si>
  <si>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</si>
  <si>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</si>
  <si>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</si>
  <si>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</si>
  <si>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</si>
  <si>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</si>
  <si>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</si>
  <si>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</si>
  <si>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</si>
  <si>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</si>
  <si>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</si>
  <si>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</si>
  <si>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</si>
  <si>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</si>
  <si>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</si>
  <si>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</si>
  <si>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</si>
  <si>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</si>
  <si>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</si>
  <si>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</si>
  <si>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</si>
  <si>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</si>
  <si>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</si>
  <si>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</si>
  <si>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</si>
  <si>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</si>
  <si>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</si>
  <si>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</si>
  <si>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</si>
  <si>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</si>
  <si>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</si>
  <si>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</si>
  <si>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</si>
  <si>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</si>
  <si>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</si>
  <si>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</si>
  <si>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</si>
  <si>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</si>
  <si>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</si>
  <si>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</si>
  <si>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</si>
  <si>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</si>
  <si>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</si>
  <si>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</si>
  <si>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</si>
  <si>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</si>
  <si>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</si>
  <si>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</si>
  <si>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</si>
  <si>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</si>
  <si>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</si>
  <si>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</si>
  <si>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</si>
  <si>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</si>
  <si>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</si>
  <si>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</si>
  <si>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</si>
  <si>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</si>
  <si>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</si>
  <si>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</si>
  <si>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</si>
  <si>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</si>
  <si>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</si>
  <si>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</si>
  <si>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</si>
  <si>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</si>
  <si>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</si>
  <si>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</si>
  <si>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</si>
  <si>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</si>
  <si>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</si>
  <si>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</si>
  <si>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</si>
  <si>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</si>
  <si>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</si>
  <si>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</si>
  <si>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</si>
  <si>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</si>
  <si>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</si>
  <si>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</si>
  <si>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</si>
  <si>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</si>
  <si>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</si>
  <si>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</si>
  <si>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</si>
  <si>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</si>
  <si>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</si>
  <si>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</si>
  <si>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</si>
  <si>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</si>
  <si>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</si>
  <si>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</si>
  <si>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</si>
  <si>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</si>
  <si>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</si>
  <si>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</si>
  <si>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</si>
  <si>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</si>
  <si>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</si>
  <si>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</si>
  <si>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</si>
  <si>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</si>
  <si>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</si>
  <si>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</si>
  <si>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</si>
  <si>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</si>
  <si>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</si>
  <si>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</si>
  <si>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</si>
  <si>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</si>
  <si>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</si>
  <si>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</si>
  <si>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</si>
  <si>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</si>
  <si>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</si>
  <si>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</si>
  <si>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</si>
  <si>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</si>
  <si>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</si>
  <si>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</si>
  <si>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</si>
  <si>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</si>
  <si>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</si>
  <si>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</si>
  <si>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</si>
  <si>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</si>
  <si>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</si>
  <si>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</si>
  <si>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</si>
  <si>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</si>
  <si>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</si>
  <si>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</si>
  <si>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</si>
  <si>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</si>
  <si>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</si>
  <si>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</si>
  <si>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</si>
  <si>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</si>
  <si>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</si>
  <si>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</si>
  <si>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</si>
  <si>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</si>
  <si>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</si>
  <si>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</si>
  <si>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</si>
  <si>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</si>
  <si>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</si>
  <si>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</si>
  <si>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</si>
  <si>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</si>
  <si>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</si>
  <si>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</si>
  <si>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</si>
  <si>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</si>
  <si>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</si>
  <si>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</si>
  <si>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</si>
  <si>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</si>
  <si>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</si>
  <si>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</si>
  <si>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</si>
  <si>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</si>
  <si>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</si>
  <si>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</si>
  <si>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</si>
  <si>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</si>
  <si>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</si>
  <si>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</si>
  <si>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</si>
  <si>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</si>
  <si>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</si>
  <si>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</si>
  <si>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</si>
  <si>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</si>
  <si>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</si>
  <si>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</si>
  <si>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</si>
  <si>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</si>
  <si>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</si>
  <si>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</si>
  <si>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</si>
  <si>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</si>
  <si>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</si>
  <si>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</si>
  <si>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</si>
  <si>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</si>
  <si>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</si>
  <si>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</si>
  <si>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</si>
  <si>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</si>
  <si>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</si>
  <si>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</si>
  <si>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</si>
  <si>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</si>
  <si>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</si>
  <si>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</si>
  <si>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</si>
  <si>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</si>
  <si>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</si>
  <si>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</si>
  <si>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</si>
  <si>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</si>
  <si>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</si>
  <si>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</si>
  <si>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</si>
  <si>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</si>
  <si>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</si>
  <si>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</si>
  <si>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</si>
  <si>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</si>
  <si>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</si>
  <si>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</si>
  <si>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</si>
  <si>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</si>
  <si>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</si>
  <si>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</si>
  <si>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</si>
  <si>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</si>
  <si>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</si>
  <si>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</si>
  <si>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</si>
  <si>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</si>
  <si>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</si>
  <si>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</si>
  <si>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</si>
  <si>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</si>
  <si>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</si>
  <si>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</si>
  <si>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</si>
  <si>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</si>
  <si>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</si>
  <si>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</si>
  <si>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</si>
  <si>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</si>
  <si>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</si>
  <si>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</si>
  <si>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</si>
  <si>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</si>
  <si>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</si>
  <si>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</si>
  <si>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</si>
  <si>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</si>
  <si>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</si>
  <si>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</si>
  <si>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</si>
  <si>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</si>
  <si>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</si>
  <si>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</si>
  <si>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</si>
  <si>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</si>
  <si>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</si>
  <si>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</si>
  <si>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</si>
  <si>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</si>
  <si>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</si>
  <si>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</si>
  <si>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</si>
  <si>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</si>
  <si>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</si>
  <si>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</si>
  <si>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</si>
  <si>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</si>
  <si>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</si>
  <si>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</si>
  <si>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</si>
  <si>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</si>
  <si>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</si>
  <si>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</si>
  <si>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</si>
  <si>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</si>
  <si>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</si>
  <si>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</si>
  <si>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</si>
  <si>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</si>
  <si>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</si>
  <si>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</si>
  <si>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</si>
  <si>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</si>
  <si>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</si>
  <si>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</si>
  <si>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</si>
  <si>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</si>
  <si>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</si>
  <si>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</si>
  <si>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</si>
  <si>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</si>
  <si>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</si>
  <si>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</si>
  <si>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</si>
  <si>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</si>
  <si>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</si>
  <si>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</si>
  <si>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</si>
  <si>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</si>
  <si>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</si>
  <si>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</si>
  <si>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</si>
  <si>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</si>
  <si>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</si>
  <si>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</si>
  <si>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</si>
  <si>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</si>
  <si>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</si>
  <si>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</si>
  <si>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</si>
  <si>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</si>
  <si>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</si>
  <si>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</si>
  <si>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</si>
  <si>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</si>
  <si>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</si>
  <si>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</si>
  <si>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</si>
  <si>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</si>
  <si>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</si>
  <si>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</si>
  <si>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</si>
  <si>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</si>
  <si>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</si>
  <si>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</si>
  <si>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</si>
  <si>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</si>
  <si>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</si>
  <si>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</si>
  <si>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</si>
  <si>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</si>
  <si>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</si>
  <si>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</si>
  <si>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</si>
  <si>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</si>
  <si>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</si>
  <si>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</si>
  <si>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</si>
  <si>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</si>
  <si>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</si>
  <si>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</si>
  <si>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</si>
  <si>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</si>
  <si>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</si>
  <si>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</si>
  <si>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</si>
  <si>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</si>
  <si>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</si>
  <si>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</si>
  <si>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</si>
  <si>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</si>
  <si>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</si>
  <si>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</si>
  <si>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</si>
  <si>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</si>
  <si>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</si>
  <si>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</si>
  <si>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</si>
  <si>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</si>
  <si>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</si>
  <si>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</si>
  <si>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</si>
  <si>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</si>
  <si>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</si>
  <si>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</si>
  <si>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</si>
  <si>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</si>
  <si>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</si>
  <si>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</si>
  <si>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</si>
  <si>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</si>
  <si>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</si>
  <si>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</si>
  <si>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</si>
  <si>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</si>
  <si>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</si>
  <si>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</si>
  <si>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</si>
  <si>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</si>
  <si>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</si>
  <si>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</si>
  <si>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</si>
  <si>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</si>
  <si>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</si>
  <si>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</si>
  <si>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</si>
  <si>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</si>
  <si>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</si>
  <si>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</si>
  <si>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</si>
  <si>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</si>
  <si>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</si>
  <si>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</si>
  <si>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</si>
  <si>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</si>
  <si>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</si>
  <si>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</si>
  <si>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</si>
  <si>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</si>
  <si>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</si>
  <si>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</si>
  <si>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</si>
  <si>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</si>
  <si>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</si>
  <si>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</si>
  <si>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</si>
  <si>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</si>
  <si>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</si>
  <si>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</si>
  <si>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</si>
  <si>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</si>
  <si>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</si>
  <si>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</si>
  <si>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</si>
  <si>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</si>
  <si>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</si>
  <si>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</si>
  <si>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</si>
  <si>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</si>
  <si>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</si>
  <si>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</si>
  <si>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</si>
  <si>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</si>
  <si>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</si>
  <si>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</si>
  <si>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</si>
  <si>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</si>
  <si>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</si>
  <si>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</si>
  <si>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</si>
  <si>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</si>
  <si>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</si>
  <si>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</si>
  <si>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</si>
  <si>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</si>
  <si>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</si>
  <si>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</si>
  <si>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</si>
  <si>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</si>
  <si>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</si>
  <si>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</si>
  <si>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</si>
  <si>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</si>
  <si>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</si>
  <si>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</si>
  <si>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</si>
  <si>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</si>
  <si>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</si>
  <si>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</si>
  <si>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</si>
  <si>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</si>
  <si>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</si>
  <si>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</si>
  <si>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</si>
  <si>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</si>
  <si>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</si>
  <si>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</si>
  <si>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</si>
  <si>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</si>
  <si>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</si>
  <si>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</si>
  <si>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</si>
  <si>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</si>
  <si>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</si>
  <si>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</si>
  <si>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</si>
  <si>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</si>
  <si>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</si>
  <si>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</si>
  <si>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</si>
  <si>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</si>
  <si>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</si>
  <si>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</si>
  <si>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</si>
  <si>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</si>
  <si>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</si>
  <si>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</si>
  <si>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</si>
  <si>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</si>
  <si>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</si>
  <si>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</si>
  <si>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</si>
  <si>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</si>
  <si>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</si>
  <si>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</si>
  <si>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</si>
  <si>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</si>
  <si>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</si>
  <si>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</si>
  <si>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</si>
  <si>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</si>
  <si>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</si>
  <si>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</si>
  <si>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</si>
  <si>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</si>
  <si>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</si>
  <si>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</si>
  <si>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</si>
  <si>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</si>
  <si>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</si>
  <si>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</si>
  <si>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</si>
  <si>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</si>
  <si>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</si>
  <si>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</si>
  <si>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</si>
  <si>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</si>
  <si>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</si>
  <si>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</si>
  <si>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</si>
  <si>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</si>
  <si>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</si>
  <si>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</si>
  <si>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</si>
  <si>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</si>
  <si>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</si>
  <si>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</si>
  <si>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</si>
  <si>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</si>
  <si>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</si>
  <si>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</si>
  <si>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</si>
  <si>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</si>
  <si>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</si>
  <si>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</si>
  <si>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</si>
  <si>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</si>
  <si>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</si>
  <si>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</si>
  <si>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</si>
  <si>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</si>
  <si>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</si>
  <si>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</si>
  <si>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</si>
  <si>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</si>
  <si>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</si>
  <si>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</si>
  <si>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</si>
  <si>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</si>
  <si>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</si>
  <si>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</si>
  <si>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</si>
  <si>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</si>
  <si>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</si>
  <si>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</si>
  <si>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</si>
  <si>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</si>
  <si>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</si>
  <si>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</si>
  <si>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</si>
  <si>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</si>
  <si>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</si>
  <si>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</si>
  <si>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</si>
  <si>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</si>
  <si>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</si>
  <si>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</si>
  <si>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</si>
  <si>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</si>
  <si>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</si>
  <si>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</si>
  <si>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</si>
  <si>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</si>
  <si>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</si>
  <si>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</si>
  <si>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</si>
  <si>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</si>
  <si>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</si>
  <si>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</si>
  <si>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</si>
  <si>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</si>
  <si>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</si>
  <si>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</si>
  <si>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</si>
  <si>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</si>
  <si>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</si>
  <si>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</si>
  <si>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</si>
  <si>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</si>
  <si>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</si>
  <si>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</si>
  <si>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</si>
  <si>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</si>
  <si>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</si>
  <si>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</si>
  <si>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</si>
  <si>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</si>
  <si>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</si>
  <si>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</si>
  <si>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</si>
  <si>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</si>
  <si>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</si>
  <si>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</si>
  <si>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</si>
  <si>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</si>
  <si>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</si>
  <si>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</si>
  <si>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</si>
  <si>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</si>
  <si>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</si>
  <si>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</si>
  <si>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</si>
  <si>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</si>
  <si>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</si>
  <si>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</si>
  <si>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</si>
  <si>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</si>
  <si>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</si>
  <si>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</si>
  <si>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</si>
  <si>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</si>
  <si>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</si>
  <si>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</si>
  <si>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</si>
  <si>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</si>
  <si>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</si>
  <si>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</si>
  <si>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</si>
  <si>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</si>
  <si>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</si>
  <si>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</si>
  <si>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</si>
  <si>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</si>
  <si>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</si>
  <si>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</si>
  <si>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</si>
  <si>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</si>
  <si>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</si>
  <si>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</si>
  <si>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</si>
  <si>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</si>
  <si>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</si>
  <si>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</si>
  <si>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</si>
  <si>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</si>
  <si>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</si>
  <si>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</si>
  <si>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</si>
  <si>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</si>
  <si>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</si>
  <si>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</si>
  <si>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</si>
  <si>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</si>
  <si>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</si>
  <si>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</si>
  <si>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</si>
  <si>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</si>
  <si>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</si>
  <si>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</si>
  <si>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</si>
  <si>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</si>
  <si>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</si>
  <si>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</si>
  <si>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</si>
  <si>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</si>
  <si>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</si>
  <si>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</si>
  <si>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</si>
  <si>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</si>
  <si>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</si>
  <si>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</si>
  <si>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</si>
  <si>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</si>
  <si>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</si>
  <si>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</si>
  <si>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</si>
  <si>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</si>
  <si>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</si>
  <si>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</si>
  <si>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</si>
  <si>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</si>
  <si>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</si>
  <si>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</si>
  <si>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</si>
  <si>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</si>
  <si>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</si>
  <si>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</si>
  <si>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</si>
  <si>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</si>
  <si>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</si>
  <si>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</si>
  <si>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</si>
  <si>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</si>
  <si>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</si>
  <si>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</si>
  <si>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</si>
  <si>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</si>
  <si>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</si>
  <si>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</si>
  <si>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</si>
  <si>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</si>
  <si>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</si>
  <si>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</si>
  <si>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</si>
  <si>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</si>
  <si>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</si>
  <si>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</si>
  <si>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</si>
  <si>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</si>
  <si>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</si>
  <si>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</si>
  <si>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</si>
  <si>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</si>
  <si>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</si>
  <si>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</si>
  <si>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</si>
  <si>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</si>
  <si>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</si>
  <si>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</si>
  <si>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</si>
  <si>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</si>
  <si>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</si>
  <si>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</si>
  <si>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</si>
  <si>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</si>
  <si>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</si>
  <si>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</si>
  <si>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</si>
  <si>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</si>
  <si>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</si>
  <si>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</si>
  <si>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</si>
  <si>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</si>
  <si>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</si>
  <si>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</si>
  <si>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</si>
  <si>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</si>
  <si>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</si>
  <si>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</si>
  <si>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</si>
  <si>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</si>
  <si>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</si>
  <si>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</si>
  <si>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</t>
  </si>
  <si>
    <t>Efraim</t>
  </si>
  <si>
    <t>Carregamento em TCS</t>
  </si>
  <si>
    <t>Herbert</t>
  </si>
  <si>
    <t>Realizar duas soldas e trilho 12 metros</t>
  </si>
  <si>
    <t>Previsão de equipe pronta as 9h/ Em intervalo das 10:56 as 12:56h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</si>
  <si>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</si>
  <si>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</si>
  <si>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</si>
  <si>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</si>
  <si>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</si>
  <si>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</si>
  <si>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TVITJA</t>
  </si>
  <si>
    <t>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</si>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</sst>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60" activePane="bottomRight" state="frozen"/>
      <selection pane="bottomRight" activeCell="BH63" sqref="BH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0.53888888888888886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8.3333333333333315E-2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1271</v>
      </c>
      <c r="BK63" s="16"/>
      <c r="BL63" s="15"/>
      <c r="BM63" s="14"/>
      <c r="BN63" s="14"/>
      <c r="BO63" s="165"/>
      <c r="BP63" s="16"/>
      <c r="BQ63" s="12" t="str">
        <f t="shared" si="2"/>
        <v>Produção</v>
      </c>
      <c r="BR63" s="18">
        <f t="shared" si="3"/>
        <v>0.99999999999999978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1272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1273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1274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1275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1276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W7046028</v>
      </c>
      <c r="B69" s="171">
        <v>46028</v>
      </c>
      <c r="C69" s="8">
        <f>IF(BS_CONTROLE[[#This Row],[DATA]]="","",WEEKNUM(BS_CONTROLE[[#This Row],[DATA]]))</f>
        <v>2</v>
      </c>
      <c r="D69" s="51" t="s">
        <v>239</v>
      </c>
      <c r="E69" s="320">
        <v>64</v>
      </c>
      <c r="F69" s="172" t="s">
        <v>187</v>
      </c>
      <c r="G69" s="9" t="str">
        <f>IF(D69="","*",VLOOKUP(F69,BS_ATIVIDADE[#All],3,FALSE))</f>
        <v>PEDRA</v>
      </c>
      <c r="H69" s="173" t="s">
        <v>424</v>
      </c>
      <c r="I69" s="173" t="s">
        <v>941</v>
      </c>
      <c r="J69" s="217">
        <v>98</v>
      </c>
      <c r="K69" s="217">
        <v>732</v>
      </c>
      <c r="L69" s="83">
        <v>735</v>
      </c>
      <c r="M69" s="204" t="s">
        <v>1277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69" s="173">
        <v>0.375</v>
      </c>
      <c r="P69" s="173">
        <v>0.16666666666666666</v>
      </c>
      <c r="Q69" s="83">
        <v>30</v>
      </c>
      <c r="R69" s="10" t="str">
        <f>IFERROR(_xlfn.XLOOKUP(F69, BS_ATIVIDADE[ATIVIDADE],BS_ATIVIDADE[UNIDADE] ), "*")</f>
        <v>VAGÕES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PDM - PEDRA - DESCARGA</v>
      </c>
      <c r="AJ69" s="9" t="str">
        <f>IF(D69="","*",VLOOKUP(AI69,BS_ATIVIDADE[#Data],3,FALSE))</f>
        <v>PEDRA</v>
      </c>
      <c r="AK69" s="284" t="str">
        <f>IF(BS_CONTROLE[[#This Row],[Local - Partida]]=0, "-", BS_CONTROLE[[#This Row],[Local - Partida]])</f>
        <v>TRO</v>
      </c>
      <c r="AL69" s="284" t="str">
        <f>IF(BS_CONTROLE[[#This Row],[Local - Encerramento]]=0, "-", BS_CONTROLE[[#This Row],[Local - Encerramento]])</f>
        <v>TGR2</v>
      </c>
      <c r="AM69" s="284" t="str">
        <f>IF(BS_CONTROLE[[#This Row],[Entre - Estações]]=0, "-", BS_CONTROLE[[#This Row],[Entre - Estações]])</f>
        <v>TSF-TEX</v>
      </c>
      <c r="AN69" s="284" t="str">
        <f>IF(BS_CONTROLE[[#This Row],[SB]]=0, "-", BS_CONTROLE[[#This Row],[SB]])</f>
        <v>TSF732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732</v>
      </c>
      <c r="AQ69" s="286">
        <f>IF(BS_CONTROLE[[#This Row],[KM - Fim]]=0, "-", BS_CONTROLE[[#This Row],[KM - Fim]])</f>
        <v>735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VAGÕES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/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1278</v>
      </c>
      <c r="O72" s="173">
        <v>0.39583333333333331</v>
      </c>
      <c r="P72" s="173">
        <v>0.16666666666666666</v>
      </c>
      <c r="Q72" s="83"/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e">
        <f t="shared" si="8"/>
        <v>#DIV/0!</v>
      </c>
      <c r="BR72" s="18">
        <f t="shared" si="9"/>
        <v>0</v>
      </c>
      <c r="BS72" s="18" t="e">
        <f t="shared" si="10"/>
        <v>#DIV/0!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 t="s">
        <v>740</v>
      </c>
      <c r="I75" s="173" t="s">
        <v>740</v>
      </c>
      <c r="J75" s="217">
        <v>72</v>
      </c>
      <c r="K75" s="217">
        <v>286.39999999999998</v>
      </c>
      <c r="L75" s="83">
        <v>287.39999999999998</v>
      </c>
      <c r="M75" s="204" t="s">
        <v>734</v>
      </c>
      <c r="N75" s="204" t="s">
        <v>735</v>
      </c>
      <c r="O75" s="173">
        <v>0.29166666666666669</v>
      </c>
      <c r="P75" s="173">
        <v>8.3333333333333329E-2</v>
      </c>
      <c r="Q75" s="83">
        <v>400</v>
      </c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5" s="80" t="str">
        <f>IFERROR(_xlfn.XLOOKUP(J75, BASE_MAPA!$E$2:$E$359, BASE_MAPA!$J$2:$J$359), "ERRO")</f>
        <v>ARARAQUARA - COLOMBIA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ZGT1</v>
      </c>
      <c r="AL75" s="284" t="str">
        <f>IF(BS_CONTROLE[[#This Row],[Local - Encerramento]]=0, "-", BS_CONTROLE[[#This Row],[Local - Encerramento]])</f>
        <v>ZGT1</v>
      </c>
      <c r="AM75" s="284" t="str">
        <f>IF(BS_CONTROLE[[#This Row],[Entre - Estações]]=0, "-", BS_CONTROLE[[#This Row],[Entre - Estações]])</f>
        <v>ZRI</v>
      </c>
      <c r="AN75" s="284" t="str">
        <f>IF(BS_CONTROLE[[#This Row],[SB]]=0, "-", BS_CONTROLE[[#This Row],[SB]])</f>
        <v>ZRI1</v>
      </c>
      <c r="AO75" s="285">
        <f>IF(BS_CONTROLE[[#This Row],[SUB]]=0, "-", BS_CONTROLE[[#This Row],[SUB]])</f>
        <v>72</v>
      </c>
      <c r="AP75" s="286">
        <f>IF(BS_CONTROLE[[#This Row],[KM - Inicio]]=0, "-", BS_CONTROLE[[#This Row],[KM - Inicio]])</f>
        <v>286.39999999999998</v>
      </c>
      <c r="AQ75" s="286">
        <f>IF(BS_CONTROLE[[#This Row],[KM - Fim]]=0, "-", BS_CONTROLE[[#This Row],[KM - Fim]])</f>
        <v>287.39999999999998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5" s="11" t="str">
        <f>IFERROR(_xlfn.XLOOKUP(AO75, BASE_MAPA!$E$2:$E$359, BASE_MAPA!$J$2:$J$359), "ERRO")</f>
        <v>ARARAQUARA - COLOMBIA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/>
      <c r="F77" s="172"/>
      <c r="G77" s="9" t="str">
        <f>IF(D77="","*",VLOOKUP(F77,BS_ATIVIDADE[#All],3,FALSE))</f>
        <v>*</v>
      </c>
      <c r="H77" s="173" t="s">
        <v>864</v>
      </c>
      <c r="I77" s="173" t="s">
        <v>1279</v>
      </c>
      <c r="J77" s="217">
        <v>78</v>
      </c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>
        <v>0.41666666666666669</v>
      </c>
      <c r="P77" s="173">
        <v>4.1666666666666664E-2</v>
      </c>
      <c r="Q77" s="83">
        <v>1</v>
      </c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ITIRAPINA - BAURU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ZTP</v>
      </c>
      <c r="AL77" s="284" t="str">
        <f>IF(BS_CONTROLE[[#This Row],[Local - Encerramento]]=0, "-", BS_CONTROLE[[#This Row],[Local - Encerramento]])</f>
        <v>ZTO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>
        <f>IF(BS_CONTROLE[[#This Row],[SUB]]=0, "-", BS_CONTROLE[[#This Row],[SUB]])</f>
        <v>78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ITIRAPINA - BAURU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e">
        <f t="shared" si="8"/>
        <v>#DIV/0!</v>
      </c>
      <c r="BR79" s="18" t="e">
        <f t="shared" si="9"/>
        <v>#DIV/0!</v>
      </c>
      <c r="BS79" s="18" t="e">
        <f t="shared" si="10"/>
        <v>#DIV/0!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e">
        <f t="shared" si="8"/>
        <v>#DIV/0!</v>
      </c>
      <c r="BR81" s="18" t="e">
        <f t="shared" si="9"/>
        <v>#DIV/0!</v>
      </c>
      <c r="BS81" s="18" t="e">
        <f t="shared" si="10"/>
        <v>#DIV/0!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1280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1281</v>
      </c>
      <c r="E3" s="322" t="s">
        <v>1282</v>
      </c>
      <c r="F3" s="322" t="s">
        <v>1283</v>
      </c>
      <c r="G3" s="322" t="s">
        <v>1284</v>
      </c>
      <c r="H3" s="322" t="s">
        <v>1285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1286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1287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1288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1289</v>
      </c>
      <c r="C4" s="327" t="s">
        <v>1290</v>
      </c>
      <c r="D4" s="327" t="s">
        <v>1291</v>
      </c>
      <c r="E4" s="327" t="s">
        <v>1292</v>
      </c>
      <c r="F4" s="327" t="s">
        <v>351</v>
      </c>
      <c r="G4" s="327" t="s">
        <v>1293</v>
      </c>
      <c r="H4" s="192"/>
    </row>
    <row r="5" spans="1:8" ht="43.5">
      <c r="A5" s="192"/>
      <c r="B5" s="328" t="s">
        <v>1294</v>
      </c>
      <c r="C5" s="328">
        <v>309525</v>
      </c>
      <c r="D5" s="328" t="s">
        <v>1295</v>
      </c>
      <c r="E5" s="328" t="s">
        <v>239</v>
      </c>
      <c r="F5" s="328" t="s">
        <v>1296</v>
      </c>
      <c r="G5" s="329">
        <v>46296</v>
      </c>
      <c r="H5" s="192"/>
    </row>
    <row r="6" spans="1:8" ht="43.5">
      <c r="A6" s="192"/>
      <c r="B6" s="328" t="s">
        <v>1297</v>
      </c>
      <c r="C6" s="328">
        <v>256875</v>
      </c>
      <c r="D6" s="328" t="s">
        <v>1298</v>
      </c>
      <c r="E6" s="328" t="s">
        <v>239</v>
      </c>
      <c r="F6" s="328" t="s">
        <v>1296</v>
      </c>
      <c r="G6" s="329">
        <v>46296</v>
      </c>
      <c r="H6" s="192"/>
    </row>
    <row r="7" spans="1:8" ht="43.5">
      <c r="A7" s="192"/>
      <c r="B7" s="328" t="s">
        <v>1299</v>
      </c>
      <c r="C7" s="328">
        <v>257278</v>
      </c>
      <c r="D7" s="328" t="s">
        <v>1300</v>
      </c>
      <c r="E7" s="328" t="s">
        <v>230</v>
      </c>
      <c r="F7" s="328" t="s">
        <v>1301</v>
      </c>
      <c r="G7" s="329">
        <v>46235</v>
      </c>
      <c r="H7" s="192"/>
    </row>
    <row r="8" spans="1:8" ht="43.5">
      <c r="A8" s="192"/>
      <c r="B8" s="328" t="s">
        <v>1302</v>
      </c>
      <c r="C8" s="328">
        <v>261794</v>
      </c>
      <c r="D8" s="328" t="s">
        <v>1303</v>
      </c>
      <c r="E8" s="328" t="s">
        <v>230</v>
      </c>
      <c r="F8" s="328" t="s">
        <v>1301</v>
      </c>
      <c r="G8" s="329">
        <v>46082</v>
      </c>
      <c r="H8" s="192"/>
    </row>
    <row r="9" spans="1:8" ht="43.5">
      <c r="A9" s="192"/>
      <c r="B9" s="328" t="s">
        <v>1304</v>
      </c>
      <c r="C9" s="328">
        <v>257033</v>
      </c>
      <c r="D9" s="328" t="s">
        <v>1305</v>
      </c>
      <c r="E9" s="328" t="s">
        <v>230</v>
      </c>
      <c r="F9" s="328" t="s">
        <v>538</v>
      </c>
      <c r="G9" s="328" t="s">
        <v>1306</v>
      </c>
      <c r="H9" s="192"/>
    </row>
    <row r="10" spans="1:8" ht="43.5">
      <c r="A10" s="192"/>
      <c r="B10" s="328" t="s">
        <v>1307</v>
      </c>
      <c r="C10" s="328">
        <v>396578</v>
      </c>
      <c r="D10" s="328" t="s">
        <v>1308</v>
      </c>
      <c r="E10" s="328" t="s">
        <v>230</v>
      </c>
      <c r="F10" s="328" t="s">
        <v>538</v>
      </c>
      <c r="G10" s="328" t="s">
        <v>1306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1309</v>
      </c>
      <c r="D5" s="361"/>
      <c r="E5" s="361"/>
      <c r="F5" s="361"/>
      <c r="G5" s="361"/>
      <c r="H5" s="361"/>
      <c r="I5" s="361"/>
      <c r="J5" s="362"/>
      <c r="K5" s="363" t="s">
        <v>1310</v>
      </c>
      <c r="L5" s="364"/>
      <c r="M5" s="364"/>
      <c r="N5" s="364"/>
      <c r="O5" s="365" t="s">
        <v>1311</v>
      </c>
      <c r="P5" s="366"/>
      <c r="Q5" s="367"/>
    </row>
    <row r="6" spans="1:17" s="93" customFormat="1" ht="15.75" customHeight="1">
      <c r="A6" s="87" t="s">
        <v>1312</v>
      </c>
      <c r="B6" s="94" t="s">
        <v>1313</v>
      </c>
      <c r="C6" s="95" t="s">
        <v>1163</v>
      </c>
      <c r="D6" s="96" t="s">
        <v>1164</v>
      </c>
      <c r="E6" s="95" t="s">
        <v>1314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1315</v>
      </c>
      <c r="M6" s="139" t="s">
        <v>30</v>
      </c>
      <c r="N6" s="140" t="s">
        <v>1158</v>
      </c>
      <c r="O6" s="246" t="s">
        <v>1201</v>
      </c>
      <c r="P6" s="157"/>
      <c r="Q6" s="193" t="s">
        <v>1316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2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2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*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W70</v>
      </c>
      <c r="F71" s="99" t="str">
        <f>IF(FN_MC!H69="","*",FN_MC!H69)</f>
        <v>TRO</v>
      </c>
      <c r="G71" s="99" t="str">
        <f>IF(FN_MC!M69="","*",FN_MC!M69)</f>
        <v>TSF-TEX</v>
      </c>
      <c r="H71" s="154">
        <f>IF(FN_MC!K69="","*",FN_MC!K69)</f>
        <v>732</v>
      </c>
      <c r="I71" s="132">
        <f>IF(FN_MC!O69="","*",FN_MC!O69)</f>
        <v>0.375</v>
      </c>
      <c r="J71" s="132">
        <f>IF(FN_MC!P69="","*",FN_MC!P69)</f>
        <v>0.16666666666666666</v>
      </c>
      <c r="K71" s="141" t="str">
        <f>IF(FN_MC!AK69="","*",FN_MC!AK69)</f>
        <v>TRO</v>
      </c>
      <c r="L71" s="141" t="str">
        <f>IF(FN_MC!AM69="","*",FN_MC!AM69)</f>
        <v>TSF-TEX</v>
      </c>
      <c r="M71" s="141">
        <f>IF(FN_MC!AP69="","*",FN_MC!AP69)</f>
        <v>732</v>
      </c>
      <c r="N71" s="141" t="str">
        <f>IF(FN_MC!AM69="","*",FN_MC!AM69)</f>
        <v>TSF-TEX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*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MALHA CENTRAL</v>
      </c>
      <c r="D77" s="99" t="str">
        <f>IF(FN_MC!T75="","*",FN_MC!T75)</f>
        <v>RAMAL</v>
      </c>
      <c r="E77" s="99" t="str">
        <f>IF(FN_MC!D75="","*",FN_MC!D75)</f>
        <v>*</v>
      </c>
      <c r="F77" s="99" t="str">
        <f>IF(FN_MC!H75="","*",FN_MC!H75)</f>
        <v>ZGT1</v>
      </c>
      <c r="G77" s="99" t="str">
        <f>IF(FN_MC!M75="","*",FN_MC!M75)</f>
        <v>ZRI</v>
      </c>
      <c r="H77" s="154">
        <f>IF(FN_MC!K75="","*",FN_MC!K75)</f>
        <v>286.39999999999998</v>
      </c>
      <c r="I77" s="132">
        <f>IF(FN_MC!O75="","*",FN_MC!O75)</f>
        <v>0.29166666666666669</v>
      </c>
      <c r="J77" s="132">
        <f>IF(FN_MC!P75="","*",FN_MC!P75)</f>
        <v>8.3333333333333329E-2</v>
      </c>
      <c r="K77" s="141" t="str">
        <f>IF(FN_MC!AK75="","*",FN_MC!AK75)</f>
        <v>ZGT1</v>
      </c>
      <c r="L77" s="141" t="str">
        <f>IF(FN_MC!AM75="","*",FN_MC!AM75)</f>
        <v>ZRI</v>
      </c>
      <c r="M77" s="141">
        <f>IF(FN_MC!AP75="","*",FN_MC!AP75)</f>
        <v>286.39999999999998</v>
      </c>
      <c r="N77" s="141" t="str">
        <f>IF(FN_MC!AM75="","*",FN_MC!AM75)</f>
        <v>ZRI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ZTP</v>
      </c>
      <c r="G79" s="99" t="str">
        <f>IF(FN_MC!M77="","*",FN_MC!M77)</f>
        <v>-</v>
      </c>
      <c r="H79" s="154" t="str">
        <f>IF(FN_MC!K77="","*",FN_MC!K77)</f>
        <v>*</v>
      </c>
      <c r="I79" s="132">
        <f>IF(FN_MC!O77="","*",FN_MC!O77)</f>
        <v>0.41666666666666669</v>
      </c>
      <c r="J79" s="132">
        <f>IF(FN_MC!P77="","*",FN_MC!P77)</f>
        <v>4.1666666666666664E-2</v>
      </c>
      <c r="K79" s="141" t="str">
        <f>IF(FN_MC!AK77="","*",FN_MC!AK77)</f>
        <v>ZTP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V42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E40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1317</v>
      </c>
      <c r="W1" s="373"/>
      <c r="X1" s="373"/>
      <c r="Y1" s="104"/>
    </row>
    <row r="2" spans="1:25" s="100" customFormat="1" ht="11.25" customHeight="1">
      <c r="A2" s="105" t="s">
        <v>1318</v>
      </c>
      <c r="B2" s="105" t="s">
        <v>1313</v>
      </c>
      <c r="C2" s="105" t="s">
        <v>7</v>
      </c>
      <c r="D2" s="106" t="s">
        <v>1163</v>
      </c>
      <c r="E2" s="106" t="s">
        <v>1164</v>
      </c>
      <c r="F2" s="106" t="s">
        <v>1312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1319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W70</v>
      </c>
      <c r="H67" s="110" t="str">
        <f>IF(FN_MC!F69="","*",FN_MC!F69)</f>
        <v>PDM - PEDRA - DESCARGA</v>
      </c>
      <c r="I67" s="110" t="str">
        <f>IF(FN_MC!H69="","*",FN_MC!H69)</f>
        <v>TRO</v>
      </c>
      <c r="J67" s="110" t="str">
        <f>IF(FN_MC!I69="","*",FN_MC!I69)</f>
        <v>TGR2</v>
      </c>
      <c r="K67" s="110" t="str">
        <f>IF(FN_MC!M69="","*",FN_MC!M69)</f>
        <v>TSF-TEX</v>
      </c>
      <c r="L67" s="110" t="str">
        <f>IF(FN_MC!N69="","*",FN_MC!N69)</f>
        <v>TSF732</v>
      </c>
      <c r="M67" s="111">
        <f>IF(FN_MC!J69="","*",FN_MC!J69)</f>
        <v>98</v>
      </c>
      <c r="N67" s="296">
        <f>IF(FN_MC!K69="","*",FN_MC!K69)</f>
        <v>732</v>
      </c>
      <c r="O67" s="296">
        <f>IF(FN_MC!L69="","*",FN_MC!L69)</f>
        <v>735</v>
      </c>
      <c r="P67" s="111"/>
      <c r="Q67" s="128">
        <f>IF(FN_MC!O69="","*",FN_MC!O69)</f>
        <v>0.375</v>
      </c>
      <c r="R67" s="128">
        <f>IF(FN_MC!P69="","*",FN_MC!P69)</f>
        <v>0.16666666666666666</v>
      </c>
      <c r="S67" s="110" t="str">
        <f>IF(FN_MC!Q69="","*",CONCATENATE(FN_MC!Q69," ",FN_MC!R69))</f>
        <v>30 VAGÕES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*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MALHA CENTRAL</v>
      </c>
      <c r="E73" s="110" t="str">
        <f>IF(FN_MC!T75="","*",FN_MC!T75)</f>
        <v>RAMAL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ZGT1</v>
      </c>
      <c r="J73" s="110" t="str">
        <f>IF(FN_MC!I75="","*",FN_MC!I75)</f>
        <v>ZGT1</v>
      </c>
      <c r="K73" s="110" t="str">
        <f>IF(FN_MC!M75="","*",FN_MC!M75)</f>
        <v>ZRI</v>
      </c>
      <c r="L73" s="110" t="str">
        <f>IF(FN_MC!N75="","*",FN_MC!N75)</f>
        <v>ZRI1</v>
      </c>
      <c r="M73" s="111">
        <f>IF(FN_MC!J75="","*",FN_MC!J75)</f>
        <v>72</v>
      </c>
      <c r="N73" s="296">
        <f>IF(FN_MC!K75="","*",FN_MC!K75)</f>
        <v>286.39999999999998</v>
      </c>
      <c r="O73" s="296">
        <f>IF(FN_MC!L75="","*",FN_MC!L75)</f>
        <v>287.39999999999998</v>
      </c>
      <c r="P73" s="111"/>
      <c r="Q73" s="128">
        <f>IF(FN_MC!O75="","*",FN_MC!O75)</f>
        <v>0.29166666666666669</v>
      </c>
      <c r="R73" s="128">
        <f>IF(FN_MC!P75="","*",FN_MC!P75)</f>
        <v>8.3333333333333329E-2</v>
      </c>
      <c r="S73" s="110" t="str">
        <f>IF(FN_MC!Q75="","*",CONCATENATE(FN_MC!Q75," ",FN_MC!R75))</f>
        <v>400 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ZTP</v>
      </c>
      <c r="J75" s="110" t="str">
        <f>IF(FN_MC!I77="","*",FN_MC!I77)</f>
        <v>ZTO</v>
      </c>
      <c r="K75" s="110" t="str">
        <f>IF(FN_MC!M77="","*",FN_MC!M77)</f>
        <v>-</v>
      </c>
      <c r="L75" s="110" t="str">
        <f>IF(FN_MC!N77="","*",FN_MC!N77)</f>
        <v>-</v>
      </c>
      <c r="M75" s="111">
        <f>IF(FN_MC!J77="","*",FN_MC!J77)</f>
        <v>78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>
        <f>IF(FN_MC!O77="","*",FN_MC!O77)</f>
        <v>0.41666666666666669</v>
      </c>
      <c r="R75" s="128">
        <f>IF(FN_MC!P77="","*",FN_MC!P77)</f>
        <v>4.1666666666666664E-2</v>
      </c>
      <c r="S75" s="110" t="str">
        <f>IF(FN_MC!Q77="","*",CONCATENATE(FN_MC!Q77," ",FN_MC!R77))</f>
        <v>1 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1320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1321</v>
      </c>
      <c r="C2" s="95" t="s">
        <v>1148</v>
      </c>
      <c r="D2" s="95" t="s">
        <v>1150</v>
      </c>
      <c r="E2" s="95" t="s">
        <v>1322</v>
      </c>
      <c r="F2" s="95" t="s">
        <v>1323</v>
      </c>
      <c r="G2" s="95" t="s">
        <v>1324</v>
      </c>
      <c r="H2" s="95" t="s">
        <v>1325</v>
      </c>
      <c r="I2" s="95" t="s">
        <v>1326</v>
      </c>
      <c r="J2" s="95" t="s">
        <v>1327</v>
      </c>
      <c r="K2" s="131" t="s">
        <v>1328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W70</v>
      </c>
      <c r="E67" s="121" t="str">
        <f>IF(FN_MC!H69="","*",FN_MC!H69)</f>
        <v>TRO</v>
      </c>
      <c r="F67" s="137" t="str">
        <f>IF(FN_MC!M69="","*",FN_MC!M69)</f>
        <v>TSF-TEX</v>
      </c>
      <c r="G67" s="121" t="str">
        <f>IF(FN_MC!I69="","*",FN_MC!I69)</f>
        <v>TGR2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ZGT1</v>
      </c>
      <c r="F73" s="137" t="str">
        <f>IF(FN_MC!M75="","*",FN_MC!M75)</f>
        <v>ZRI</v>
      </c>
      <c r="G73" s="121" t="str">
        <f>IF(FN_MC!I75="","*",FN_MC!I75)</f>
        <v>ZGT1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ZTP</v>
      </c>
      <c r="F75" s="137" t="str">
        <f>IF(FN_MC!M77="","*",FN_MC!M77)</f>
        <v>-</v>
      </c>
      <c r="G75" s="121" t="str">
        <f>IF(FN_MC!I77="","*",FN_MC!I77)</f>
        <v>ZTO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2026-01-05T14:27:27Z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