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625" documentId="8_{B6337239-1A00-434D-AAD0-422EA1FEB5AE}" xr6:coauthVersionLast="47" xr6:coauthVersionMax="47" xr10:uidLastSave="{04927414-CE77-4015-A57A-48A8EA9FD6DD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07" i="1" l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M116" i="1" a="1"/>
  <c r="M116" i="1" s="1"/>
  <c r="N116" i="1" a="1"/>
  <c r="N116" i="1" s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M117" i="1" a="1"/>
  <c r="M117" i="1" s="1"/>
  <c r="N117" i="1" a="1"/>
  <c r="N117" i="1" s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M118" i="1" a="1"/>
  <c r="M118" i="1" s="1"/>
  <c r="N118" i="1" a="1"/>
  <c r="N118" i="1" s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M119" i="1" a="1"/>
  <c r="M119" i="1" s="1"/>
  <c r="N119" i="1" a="1"/>
  <c r="N119" i="1" s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M120" i="1" a="1"/>
  <c r="M120" i="1" s="1"/>
  <c r="N120" i="1" a="1"/>
  <c r="N120" i="1" s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M122" i="1" a="1"/>
  <c r="M122" i="1" s="1"/>
  <c r="N122" i="1" a="1"/>
  <c r="N122" i="1" s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<sst xmlns="http://schemas.openxmlformats.org/spreadsheetml/2006/main" count="5948" uniqueCount="1478">
  <si>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</si>
  <si>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</si>
  <si>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</si>
  <si>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</si>
  <si>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</si>
  <si>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</si>
  <si>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</si>
  <si>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</si>
  <si>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</si>
  <si>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</si>
  <si>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</si>
  <si>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</si>
  <si>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</si>
  <si>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</si>
  <si>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</si>
  <si>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</si>
  <si>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</si>
  <si>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</si>
  <si>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</si>
  <si>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</si>
  <si>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</si>
  <si>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</si>
  <si>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</si>
  <si>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</si>
  <si>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</si>
  <si>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</si>
  <si>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</si>
  <si>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</si>
  <si>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</si>
  <si>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</si>
  <si>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</si>
  <si>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</si>
  <si>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</si>
  <si>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</si>
  <si>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</si>
  <si>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</si>
  <si>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</si>
  <si>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</si>
  <si>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</si>
  <si>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</si>
  <si>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</si>
  <si>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</si>
  <si>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</si>
  <si>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</si>
  <si>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</si>
  <si>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</si>
  <si>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</si>
  <si>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</si>
  <si>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</si>
  <si>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</si>
  <si>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</si>
  <si>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</si>
  <si>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</si>
  <si>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</si>
  <si>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</si>
  <si>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</si>
  <si>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</si>
  <si>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</si>
  <si>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</si>
  <si>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</si>
  <si>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</si>
  <si>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</si>
  <si>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</si>
  <si>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</si>
  <si>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</si>
  <si>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</si>
  <si>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</si>
  <si>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</si>
  <si>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</si>
  <si>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</si>
  <si>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</si>
  <si>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</si>
  <si>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</si>
  <si>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</si>
  <si>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</si>
  <si>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</si>
  <si>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</si>
  <si>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</si>
  <si>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</si>
  <si>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</si>
  <si>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</si>
  <si>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</si>
  <si>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</si>
  <si>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</si>
  <si>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</si>
  <si>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</si>
  <si>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</si>
  <si>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</si>
  <si>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</si>
  <si>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</si>
  <si>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</si>
  <si>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</si>
  <si>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</si>
  <si>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</si>
  <si>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</si>
  <si>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</si>
  <si>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</si>
  <si>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</si>
  <si>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</si>
  <si>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</si>
  <si>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</si>
  <si>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</si>
  <si>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</si>
  <si>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</si>
  <si>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</si>
  <si>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</si>
  <si>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</si>
  <si>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</si>
  <si>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</si>
  <si>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</si>
  <si>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</si>
  <si>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</si>
  <si>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</si>
  <si>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</si>
  <si>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</si>
  <si>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</si>
  <si>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</si>
  <si>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</si>
  <si>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</si>
  <si>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</si>
  <si>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</si>
  <si>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</si>
  <si>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</si>
  <si>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</si>
  <si>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</si>
  <si>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</si>
  <si>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</si>
  <si>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</si>
  <si>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</si>
  <si>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</si>
  <si>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</si>
  <si>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</si>
  <si>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</si>
  <si>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</si>
  <si>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</si>
  <si>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</si>
  <si>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</si>
  <si>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</si>
  <si>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</si>
  <si>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</si>
  <si>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</si>
  <si>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</si>
  <si>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</si>
  <si>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</si>
  <si>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</si>
  <si>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</si>
  <si>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</si>
  <si>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</si>
  <si>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</si>
  <si>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</si>
  <si>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</si>
  <si>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</si>
  <si>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</si>
  <si>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</si>
  <si>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</si>
  <si>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</si>
  <si>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</si>
  <si>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</si>
  <si>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</si>
  <si>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</si>
  <si>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</si>
  <si>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</si>
  <si>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</si>
  <si>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</si>
  <si>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</si>
  <si>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</si>
  <si>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</si>
  <si>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</si>
  <si>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</si>
  <si>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</si>
  <si>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</si>
  <si>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</si>
  <si>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</si>
  <si>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</si>
  <si>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</si>
  <si>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</si>
  <si>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</si>
  <si>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</si>
  <si>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</si>
  <si>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</si>
  <si>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</si>
  <si>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</si>
  <si>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</si>
  <si>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</si>
  <si>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</si>
  <si>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</si>
  <si>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</si>
  <si>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</si>
  <si>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</si>
  <si>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</si>
  <si>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</si>
  <si>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</si>
  <si>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</si>
  <si>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</si>
  <si>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</si>
  <si>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</si>
  <si>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</si>
  <si>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</si>
  <si>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</si>
  <si>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</si>
  <si>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</si>
  <si>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</si>
  <si>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</si>
  <si>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</si>
  <si>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</si>
  <si>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</si>
  <si>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</si>
  <si>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</si>
  <si>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</si>
  <si>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</si>
  <si>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</si>
  <si>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</si>
  <si>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</si>
  <si>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</si>
  <si>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</si>
  <si>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</si>
  <si>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</si>
  <si>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</si>
  <si>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</si>
  <si>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</si>
  <si>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</si>
  <si>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</si>
  <si>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</si>
  <si>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</si>
  <si>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</si>
  <si>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</si>
  <si>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</si>
  <si>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</si>
  <si>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</si>
  <si>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</si>
  <si>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</si>
  <si>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</si>
  <si>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</si>
  <si>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</si>
  <si>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</si>
  <si>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</si>
  <si>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</si>
  <si>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</si>
  <si>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</si>
  <si>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</si>
  <si>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</si>
  <si>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</si>
  <si>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</si>
  <si>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</si>
  <si>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</si>
  <si>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</si>
  <si>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</si>
  <si>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</si>
  <si>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</si>
  <si>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</si>
  <si>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</si>
  <si>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</si>
  <si>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</si>
  <si>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</si>
  <si>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</si>
  <si>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</si>
  <si>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</si>
  <si>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</si>
  <si>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</si>
  <si>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</si>
  <si>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</si>
  <si>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</si>
  <si>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</si>
  <si>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</si>
  <si>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</si>
  <si>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</si>
  <si>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</si>
  <si>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</si>
  <si>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</si>
  <si>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</si>
  <si>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</si>
  <si>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</si>
  <si>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</si>
  <si>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</si>
  <si>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</si>
  <si>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</si>
  <si>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</si>
  <si>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</si>
  <si>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</si>
  <si>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</si>
  <si>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</si>
  <si>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</si>
  <si>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</si>
  <si>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</si>
  <si>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</si>
  <si>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</si>
  <si>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</si>
  <si>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</si>
  <si>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</si>
  <si>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</si>
  <si>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</si>
  <si>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</si>
  <si>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</si>
  <si>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</si>
  <si>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</si>
  <si>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</si>
  <si>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</si>
  <si>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</si>
  <si>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</si>
  <si>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</si>
  <si>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</si>
  <si>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</si>
  <si>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</si>
  <si>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</si>
  <si>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</si>
  <si>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</si>
  <si>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</si>
  <si>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</si>
  <si>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</si>
  <si>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</si>
  <si>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</si>
  <si>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</si>
  <si>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</si>
  <si>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</si>
  <si>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</si>
  <si>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</si>
  <si>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</si>
  <si>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</si>
  <si>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</si>
  <si>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</si>
  <si>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</si>
  <si>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</si>
  <si>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</si>
  <si>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</si>
  <si>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</si>
  <si>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</si>
  <si>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</si>
  <si>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</si>
  <si>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</si>
  <si>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</si>
  <si>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</si>
  <si>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</si>
  <si>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</si>
  <si>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</si>
  <si>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</si>
  <si>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</si>
  <si>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</si>
  <si>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</si>
  <si>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</si>
  <si>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</si>
  <si>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</si>
  <si>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</si>
  <si>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</si>
  <si>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</si>
  <si>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</si>
  <si>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</si>
  <si>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</si>
  <si>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</si>
  <si>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</si>
  <si>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</si>
  <si>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</si>
  <si>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</si>
  <si>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</si>
  <si>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</si>
  <si>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</si>
  <si>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</si>
  <si>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</si>
  <si>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</si>
  <si>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</si>
  <si>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</si>
  <si>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</si>
  <si>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</si>
  <si>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</si>
  <si>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</si>
  <si>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</si>
  <si>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</si>
  <si>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</si>
  <si>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</si>
  <si>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</si>
  <si>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</si>
  <si>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</si>
  <si>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</si>
  <si>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</si>
  <si>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</si>
  <si>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</si>
  <si>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</si>
  <si>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</si>
  <si>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</si>
  <si>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</si>
  <si>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</si>
  <si>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</si>
  <si>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</si>
  <si>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</si>
  <si>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</si>
  <si>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</si>
  <si>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</si>
  <si>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</si>
  <si>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</si>
  <si>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</si>
  <si>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</si>
  <si>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</si>
  <si>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</si>
  <si>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</si>
  <si>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</si>
  <si>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</si>
  <si>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</si>
  <si>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</si>
  <si>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</si>
  <si>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</si>
  <si>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</si>
  <si>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</si>
  <si>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</si>
  <si>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</si>
  <si>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</si>
  <si>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</si>
  <si>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</si>
  <si>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</si>
  <si>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</si>
  <si>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</si>
  <si>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</si>
  <si>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</si>
  <si>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</si>
  <si>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</si>
  <si>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</si>
  <si>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</si>
  <si>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</si>
  <si>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</si>
  <si>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</si>
  <si>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</si>
  <si>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</si>
  <si>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</si>
  <si>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</si>
  <si>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</si>
  <si>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</si>
  <si>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</si>
  <si>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</si>
  <si>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</si>
  <si>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</si>
  <si>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</si>
  <si>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</si>
  <si>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</si>
  <si>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</si>
  <si>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</si>
  <si>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</si>
  <si>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</si>
  <si>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</si>
  <si>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</si>
  <si>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</si>
  <si>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</si>
  <si>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</si>
  <si>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</si>
  <si>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</si>
  <si>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</si>
  <si>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</si>
  <si>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</si>
  <si>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</si>
  <si>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</si>
  <si>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</si>
  <si>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</si>
  <si>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</si>
  <si>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</si>
  <si>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</si>
  <si>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</si>
  <si>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</si>
  <si>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</si>
  <si>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</si>
  <si>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</si>
  <si>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</si>
  <si>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</si>
  <si>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</si>
  <si>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</si>
  <si>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</si>
  <si>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</si>
  <si>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</si>
  <si>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</si>
  <si>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</si>
  <si>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</si>
  <si>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</si>
  <si>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</si>
  <si>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</si>
  <si>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</si>
  <si>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</si>
  <si>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</si>
  <si>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</si>
  <si>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</si>
  <si>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</si>
  <si>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</si>
  <si>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</si>
  <si>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</si>
  <si>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</si>
  <si>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</si>
  <si>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</si>
  <si>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</si>
  <si>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</si>
  <si>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</si>
  <si>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</si>
  <si>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</si>
  <si>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</si>
  <si>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</si>
  <si>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</si>
  <si>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</si>
  <si>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</si>
  <si>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</si>
  <si>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</si>
  <si>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</si>
  <si>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</si>
  <si>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</si>
  <si>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</si>
  <si>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</si>
  <si>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</si>
  <si>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</si>
  <si>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</si>
  <si>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</si>
  <si>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</si>
  <si>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</si>
  <si>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</si>
  <si>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</si>
  <si>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</si>
  <si>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</si>
  <si>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</si>
  <si>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</si>
  <si>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</si>
  <si>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</si>
  <si>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</si>
  <si>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</si>
  <si>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</si>
  <si>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</si>
  <si>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</si>
  <si>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</si>
  <si>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</si>
  <si>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</si>
  <si>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</si>
  <si>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</si>
  <si>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</si>
  <si>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</si>
  <si>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</si>
  <si>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</si>
  <si>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</si>
  <si>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</si>
  <si>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</si>
  <si>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</si>
  <si>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</si>
  <si>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</si>
  <si>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</si>
  <si>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</si>
  <si>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</si>
  <si>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</si>
  <si>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</si>
  <si>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</si>
  <si>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</si>
  <si>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</si>
  <si>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</si>
  <si>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</si>
  <si>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</si>
  <si>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</si>
  <si>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</si>
  <si>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</si>
  <si>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</si>
  <si>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</si>
  <si>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</si>
  <si>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</si>
  <si>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</si>
  <si>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</si>
  <si>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</si>
  <si>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</si>
  <si>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</si>
  <si>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</si>
  <si>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</si>
  <si>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</si>
  <si>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</si>
  <si>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</si>
  <si>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</si>
  <si>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</si>
  <si>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</si>
  <si>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</si>
  <si>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</si>
  <si>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</si>
  <si>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</si>
  <si>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</si>
  <si>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</si>
  <si>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</si>
  <si>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</si>
  <si>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</si>
  <si>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</si>
  <si>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</si>
  <si>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</si>
  <si>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</si>
  <si>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</si>
  <si>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</si>
  <si>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</si>
  <si>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</si>
  <si>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</si>
  <si>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</si>
  <si>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</si>
  <si>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</si>
  <si>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</si>
  <si>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</si>
  <si>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</si>
  <si>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</si>
  <si>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</si>
  <si>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</si>
  <si>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</si>
  <si>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</si>
  <si>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</si>
  <si>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</si>
  <si>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</si>
  <si>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</si>
  <si>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</si>
  <si>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</si>
  <si>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</si>
  <si>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</si>
  <si>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</si>
  <si>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</si>
  <si>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</si>
  <si>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</si>
  <si>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</si>
  <si>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</si>
  <si>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</si>
  <si>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</si>
  <si>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</si>
  <si>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</si>
  <si>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</si>
  <si>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</si>
  <si>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</si>
  <si>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</si>
  <si>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</si>
  <si>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</si>
  <si>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</si>
  <si>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</si>
  <si>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</si>
  <si>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</si>
  <si>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</si>
  <si>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</si>
  <si>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</si>
  <si>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</si>
  <si>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</si>
  <si>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</si>
  <si>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</si>
  <si>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</si>
  <si>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</si>
  <si>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</si>
  <si>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</si>
  <si>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</si>
  <si>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</si>
  <si>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</si>
  <si>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</si>
  <si>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</si>
  <si>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</si>
  <si>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</si>
  <si>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</si>
  <si>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</si>
  <si>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</si>
  <si>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</si>
  <si>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</si>
  <si>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</si>
  <si>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</si>
  <si>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</si>
  <si>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</si>
  <si>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</si>
  <si>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</si>
  <si>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</si>
  <si>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</si>
  <si>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</si>
  <si>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</si>
  <si>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</si>
  <si>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</si>
  <si>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</si>
  <si>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</si>
  <si>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</si>
  <si>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</si>
  <si>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</si>
  <si>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</si>
  <si>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</si>
  <si>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</si>
  <si>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</si>
  <si>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</si>
  <si>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</si>
  <si>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</si>
  <si>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</si>
  <si>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</si>
  <si>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</si>
  <si>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</si>
  <si>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</si>
  <si>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</si>
  <si>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</si>
  <si>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</si>
  <si>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</si>
  <si>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</si>
  <si>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</si>
  <si>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</si>
  <si>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</si>
  <si>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</si>
  <si>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</si>
  <si>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</si>
  <si>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</si>
  <si>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</si>
  <si>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</si>
  <si>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</si>
  <si>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</si>
  <si>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</si>
  <si>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</si>
  <si>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</si>
  <si>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</si>
  <si>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</si>
  <si>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</si>
  <si>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</si>
  <si>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</si>
  <si>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</si>
  <si>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</si>
  <si>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</si>
  <si>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</si>
  <si>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</si>
  <si>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</si>
  <si>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</si>
  <si>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</si>
  <si>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</si>
  <si>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</si>
  <si>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</si>
  <si>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</si>
  <si>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</si>
  <si>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</si>
  <si>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</si>
  <si>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</si>
  <si>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</si>
  <si>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</si>
  <si>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</si>
  <si>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</si>
  <si>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</si>
  <si>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</si>
  <si>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</si>
  <si>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</si>
  <si>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</si>
  <si>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</si>
  <si>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</si>
  <si>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</si>
  <si>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</si>
  <si>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</si>
  <si>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</si>
  <si>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</si>
  <si>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</si>
  <si>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</si>
  <si>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</si>
  <si>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</si>
  <si>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</si>
  <si>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</si>
  <si>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</si>
  <si>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</si>
  <si>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</si>
  <si>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</si>
  <si>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</si>
  <si>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</si>
  <si>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</si>
  <si>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</si>
  <si>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</si>
  <si>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</si>
  <si>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</si>
  <si>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</si>
  <si>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</si>
  <si>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</si>
  <si>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</si>
  <si>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</si>
  <si>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</si>
  <si>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</si>
  <si>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</si>
  <si>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</si>
  <si>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</si>
  <si>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</si>
  <si>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</si>
  <si>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</si>
  <si>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</si>
  <si>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</si>
  <si>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</si>
  <si>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</si>
  <si>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</si>
  <si>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</si>
  <si>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</si>
  <si>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</si>
  <si>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</si>
  <si>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</si>
  <si>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</si>
  <si>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</si>
  <si>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</si>
  <si>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</si>
  <si>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</si>
  <si>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</si>
  <si>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</si>
  <si>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</si>
  <si>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</si>
  <si>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</si>
  <si>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</si>
  <si>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</si>
  <si>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</si>
  <si>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</si>
  <si>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</si>
  <si>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</si>
  <si>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</si>
  <si>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</si>
  <si>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</si>
  <si>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</si>
  <si>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</si>
  <si>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</si>
  <si>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</si>
  <si>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</si>
  <si>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</si>
  <si>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</si>
  <si>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</si>
  <si>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</si>
  <si>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</si>
  <si>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</si>
  <si>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</si>
  <si>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</si>
  <si>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</si>
  <si>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</si>
  <si>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</si>
  <si>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</si>
  <si>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</si>
  <si>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</si>
  <si>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</si>
  <si>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</si>
  <si>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</si>
  <si>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</si>
  <si>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</si>
  <si>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</si>
  <si>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</si>
  <si>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</si>
  <si>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</si>
  <si>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</si>
  <si>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</si>
  <si>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</si>
  <si>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</si>
  <si>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</si>
  <si>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</si>
  <si>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</si>
  <si>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</si>
  <si>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</si>
  <si>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</si>
  <si>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</si>
  <si>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</si>
  <si>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</si>
  <si>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</si>
  <si>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</si>
  <si>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</si>
  <si>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</si>
  <si>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</si>
  <si>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</si>
  <si>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</si>
  <si>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</si>
  <si>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</si>
  <si>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</si>
  <si>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</si>
  <si>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</si>
  <si>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</si>
  <si>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</si>
  <si>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</si>
  <si>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</si>
  <si>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</si>
  <si>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</si>
  <si>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</si>
  <si>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</si>
  <si>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</si>
  <si>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</si>
  <si>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</si>
  <si>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</si>
  <si>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</si>
  <si>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</si>
  <si>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</si>
  <si>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</si>
  <si>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</si>
  <si>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</si>
  <si>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</si>
  <si>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</si>
  <si>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</si>
  <si>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</si>
  <si>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</si>
  <si>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</si>
  <si>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</si>
  <si>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</si>
  <si>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</si>
  <si>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</si>
  <si>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</si>
  <si>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</si>
  <si>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</si>
  <si>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</si>
  <si>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</si>
  <si>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</si>
  <si>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</si>
  <si>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</si>
  <si>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</si>
  <si>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</si>
  <si>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</si>
  <si>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</si>
  <si>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</si>
  <si>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</si>
  <si>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</si>
  <si>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</si>
  <si>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</si>
  <si>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</si>
  <si>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</si>
  <si>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</si>
  <si>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</si>
  <si>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</si>
  <si>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</si>
  <si>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</si>
  <si>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</si>
  <si>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</si>
  <si>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</si>
  <si>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</si>
  <si>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</si>
  <si>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</si>
  <si>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</si>
  <si>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</si>
  <si>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</si>
  <si>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</si>
  <si>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</si>
  <si>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</si>
  <si>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</si>
  <si>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</si>
  <si>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</si>
  <si>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</si>
  <si>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</si>
  <si>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</si>
  <si>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</si>
  <si>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</si>
  <si>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</si>
  <si>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</si>
  <si>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</si>
  <si>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</si>
  <si>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</si>
  <si>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</si>
  <si>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</si>
  <si>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</si>
  <si>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</si>
  <si>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</si>
  <si>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</si>
  <si>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</si>
  <si>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</si>
  <si>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</si>
  <si>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</si>
  <si>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</si>
  <si>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</si>
  <si>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</si>
  <si>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</si>
  <si>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</si>
  <si>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</si>
  <si>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</si>
  <si>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</si>
  <si>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</si>
  <si>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</si>
  <si>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</si>
  <si>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</si>
  <si>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</si>
  <si>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</si>
  <si>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</si>
  <si>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</si>
  <si>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</si>
  <si>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</si>
  <si>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</si>
  <si>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</si>
  <si>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</si>
  <si>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</si>
  <si>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</si>
  <si>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</si>
  <si>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</si>
  <si>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</si>
  <si>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</si>
  <si>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</si>
  <si>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</si>
  <si>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</si>
  <si>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</si>
  <si>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</si>
  <si>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</si>
  <si>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</si>
  <si>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</si>
  <si>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</si>
  <si>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</si>
  <si>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</si>
  <si>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</si>
  <si>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</si>
  <si>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</si>
  <si>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</si>
  <si>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</si>
  <si>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</si>
  <si>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</si>
  <si>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</si>
  <si>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</si>
  <si>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</si>
  <si>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</si>
  <si>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</si>
  <si>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</si>
  <si>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</si>
  <si>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</si>
  <si>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</si>
  <si>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</si>
  <si>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</si>
  <si>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</si>
  <si>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</si>
  <si>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</si>
  <si>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</si>
  <si>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</si>
  <si>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</si>
  <si>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</si>
  <si>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</si>
  <si>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</si>
  <si>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</si>
  <si>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</si>
  <si>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</si>
  <si>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</si>
  <si>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</si>
  <si>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</si>
  <si>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</si>
  <si>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</si>
  <si>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</si>
  <si>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</si>
  <si>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</si>
  <si>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</si>
  <si>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</si>
  <si>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</si>
  <si>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</si>
  <si>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</si>
  <si>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</si>
  <si>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</si>
  <si>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</si>
  <si>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</si>
  <si>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</si>
  <si>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</si>
  <si>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</si>
  <si>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</si>
  <si>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</si>
  <si>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</si>
  <si>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</si>
  <si>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</si>
  <si>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</si>
  <si>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</si>
  <si>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</si>
  <si>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</si>
  <si>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</si>
  <si>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</si>
  <si>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</si>
  <si>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</si>
  <si>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</si>
  <si>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</si>
  <si>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</si>
  <si>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</si>
  <si>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</si>
  <si>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</si>
  <si>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</si>
  <si>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</si>
  <si>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</si>
  <si>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</si>
  <si>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</si>
  <si>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</si>
  <si>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</si>
  <si>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</si>
  <si>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</si>
  <si>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</si>
  <si>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</si>
  <si>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</si>
  <si>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</si>
  <si>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</si>
  <si>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</si>
  <si>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</si>
  <si>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</si>
  <si>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</si>
  <si>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</si>
  <si>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</si>
  <si>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</si>
  <si>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</si>
  <si>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</si>
  <si>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</si>
  <si>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</si>
  <si>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</si>
  <si>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</si>
  <si>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</si>
  <si>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</si>
  <si>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</si>
  <si>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</si>
  <si>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</si>
  <si>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</si>
  <si>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</si>
  <si>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</si>
  <si>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</si>
  <si>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</si>
  <si>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</si>
  <si>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</si>
  <si>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</si>
  <si>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</si>
  <si>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</si>
  <si>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</si>
  <si>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</si>
  <si>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</si>
  <si>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</si>
  <si>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</si>
  <si>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</si>
  <si>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</si>
  <si>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</si>
  <si>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</si>
  <si>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</si>
  <si>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</si>
  <si>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</si>
  <si>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</si>
  <si>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</si>
  <si>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</si>
  <si>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</si>
  <si>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</si>
  <si>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</si>
  <si>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</si>
  <si>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</si>
  <si>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</si>
  <si>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</si>
  <si>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</si>
  <si>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</si>
  <si>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</si>
  <si>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</si>
  <si>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</si>
  <si>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</si>
  <si>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</si>
  <si>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</si>
  <si>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</si>
  <si>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</si>
  <si>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</si>
  <si>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</si>
  <si>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</si>
  <si>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</si>
  <si>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</si>
  <si>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</si>
  <si>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</si>
  <si>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</si>
  <si>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</si>
  <si>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</si>
  <si>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</si>
  <si>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</si>
  <si>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</si>
  <si>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</si>
  <si>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</si>
  <si>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</si>
  <si>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</si>
  <si>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</si>
  <si>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</si>
  <si>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</si>
  <si>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</si>
  <si>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</si>
  <si>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</si>
  <si>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</si>
  <si>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</si>
  <si>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</si>
  <si>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</si>
  <si>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</si>
  <si>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</si>
  <si>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</si>
  <si>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</si>
  <si>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</si>
  <si>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</si>
  <si>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</si>
  <si>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</si>
  <si>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</si>
  <si>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</si>
  <si>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</si>
  <si>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</si>
  <si>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</si>
  <si>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</si>
  <si>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</si>
  <si>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</si>
  <si>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</si>
  <si>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</si>
  <si>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</si>
  <si>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</si>
  <si>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</si>
  <si>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</si>
  <si>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</si>
  <si>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</si>
  <si>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</si>
  <si>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</si>
  <si>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</si>
  <si>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</si>
  <si>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</si>
  <si>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</si>
  <si>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</si>
  <si>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</si>
  <si>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</si>
  <si>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</si>
  <si>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</si>
  <si>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</si>
  <si>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</si>
  <si>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</si>
  <si>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</si>
  <si>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</si>
  <si>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</si>
  <si>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</si>
  <si>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</si>
  <si>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</si>
  <si>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</si>
  <si>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</si>
  <si>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</si>
  <si>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</si>
  <si>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</si>
  <si>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</si>
  <si>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</si>
  <si>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</si>
  <si>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</si>
  <si>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</si>
  <si>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</si>
  <si>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</si>
  <si>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</si>
  <si>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</si>
  <si>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</si>
  <si>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</si>
  <si>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</si>
  <si>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</si>
  <si>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</si>
  <si>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</si>
  <si>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</si>
  <si>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</si>
  <si>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</si>
  <si>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</si>
  <si>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</si>
  <si>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</si>
  <si>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</si>
  <si>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</si>
  <si>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</si>
  <si>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</si>
  <si>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</si>
  <si>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</si>
  <si>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</si>
  <si>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</si>
  <si>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</si>
  <si>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</si>
  <si>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</si>
  <si>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</si>
  <si>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</si>
  <si>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</si>
  <si>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</si>
  <si>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</si>
  <si>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</si>
  <si>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</si>
  <si>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</si>
  <si>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</si>
  <si>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</si>
  <si>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</si>
  <si>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</si>
  <si>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</si>
  <si>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</si>
  <si>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</si>
  <si>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</si>
  <si>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</si>
  <si>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</si>
  <si>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</si>
  <si>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</si>
  <si>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</si>
  <si>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</si>
  <si>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</si>
  <si>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</si>
  <si>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</si>
  <si>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</si>
  <si>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</si>
  <si>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</si>
  <si>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</si>
  <si>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</si>
  <si>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</si>
  <si>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</si>
  <si>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</si>
  <si>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</si>
  <si>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</si>
  <si>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</si>
  <si>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</si>
  <si>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</si>
  <si>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</si>
  <si>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</si>
  <si>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</si>
  <si>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</si>
  <si>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</si>
  <si>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</si>
  <si>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</si>
  <si>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</si>
  <si>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</si>
  <si>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</si>
  <si>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</si>
  <si>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</si>
  <si>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</si>
  <si>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</si>
  <si>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</si>
  <si>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</si>
  <si>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</si>
  <si>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</si>
  <si>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</si>
  <si>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</si>
  <si>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</si>
  <si>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</si>
  <si>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</si>
  <si>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</si>
  <si>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</si>
  <si>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</si>
  <si>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</si>
  <si>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</si>
  <si>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</si>
  <si>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</si>
  <si>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</si>
  <si>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</si>
  <si>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</si>
  <si>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</si>
  <si>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</si>
  <si>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</si>
  <si>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</si>
  <si>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</si>
  <si>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</si>
  <si>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</si>
  <si>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</si>
  <si>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</si>
  <si>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</si>
  <si>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</si>
  <si>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</si>
  <si>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</si>
  <si>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</si>
  <si>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</si>
  <si>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</si>
  <si>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</si>
  <si>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</si>
  <si>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</si>
  <si>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</si>
  <si>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</si>
  <si>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</si>
  <si>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</si>
  <si>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</si>
  <si>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</si>
  <si>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</si>
  <si>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</si>
  <si>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</si>
  <si>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</si>
  <si>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</si>
  <si>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</si>
  <si>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</si>
  <si>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</si>
  <si>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</si>
  <si>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</si>
  <si>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</si>
  <si>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</si>
  <si>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</si>
  <si>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</si>
  <si>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</si>
  <si>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</si>
  <si>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</si>
  <si>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</si>
  <si>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</si>
  <si>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</si>
  <si>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</si>
  <si>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</si>
  <si>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</si>
  <si>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</si>
  <si>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</si>
  <si>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</si>
  <si>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</si>
  <si>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</si>
  <si>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</si>
  <si>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</si>
  <si>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</si>
  <si>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</si>
  <si>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</si>
  <si>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</si>
  <si>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</si>
  <si>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</si>
  <si>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</si>
  <si>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</si>
  <si>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</si>
  <si>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</si>
  <si>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</si>
  <si>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</si>
  <si>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</si>
  <si>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</si>
  <si>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</si>
  <si>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</si>
  <si>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</si>
  <si>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</si>
  <si>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</si>
  <si>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</si>
  <si>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</si>
  <si>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</si>
  <si>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</si>
  <si>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</si>
  <si>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</si>
  <si>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</si>
  <si>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</si>
  <si>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</si>
  <si>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</si>
  <si>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</si>
  <si>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</si>
  <si>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</si>
  <si>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</si>
  <si>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</si>
  <si>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</si>
  <si>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</si>
  <si>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</si>
  <si>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</si>
  <si>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</si>
  <si>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</si>
  <si>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</si>
  <si>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</si>
  <si>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</si>
  <si>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</si>
  <si>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</si>
  <si>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</si>
  <si>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</si>
  <si>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</si>
  <si>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</si>
  <si>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</si>
  <si>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</si>
  <si>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</si>
  <si>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</si>
  <si>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</si>
  <si>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</si>
  <si>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</si>
  <si>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</si>
  <si>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</si>
  <si>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</si>
  <si>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</si>
  <si>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</si>
  <si>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</si>
  <si>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</si>
  <si>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</si>
  <si>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</si>
  <si>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</si>
  <si>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</si>
  <si>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</si>
  <si>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</si>
  <si>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</si>
  <si>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</si>
  <si>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</si>
  <si>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</si>
  <si>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</si>
  <si>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</si>
  <si>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</si>
  <si>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</si>
  <si>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</si>
  <si>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</si>
  <si>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</si>
  <si>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</si>
  <si>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</si>
  <si>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</si>
  <si>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</si>
  <si>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</si>
  <si>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</si>
  <si>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</si>
  <si>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</si>
  <si>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</si>
  <si>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</si>
  <si>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</si>
  <si>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</si>
  <si>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</si>
  <si>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</si>
  <si>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 xml:space="preserve">MC1 08:51,  sem oportunidade devido prioirzar a circulação 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</si>
  <si>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</si>
  <si>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</si>
  <si>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</si>
  <si>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</si>
  <si>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</si>
  <si>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</si>
  <si>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</si>
  <si>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</si>
  <si>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</si>
  <si>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</si>
  <si>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</si>
  <si>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TOM-1</t>
  </si>
  <si>
    <t xml:space="preserve">Solda depende de temperatura /VIA1 </t>
  </si>
  <si>
    <t>TP pronta 08:04, aguardando manobra do Q75 previsao 09hrs</t>
  </si>
  <si>
    <t xml:space="preserve">Sem oportunidade devido priorizar a circulação , sem faixa </t>
  </si>
  <si>
    <t xml:space="preserve">Descarga de pedra </t>
  </si>
  <si>
    <t>TQI-2</t>
  </si>
  <si>
    <t>TP pronta 08:47</t>
  </si>
  <si>
    <t>Paulo</t>
  </si>
  <si>
    <t>No km 1867 tecnico da engenharia embarca para aplicação fixação e desembarca no km 1894, e no km 1887 substuição de galochas (A20) segue em comboio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</si>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</sst>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56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567"/>
    <tableColumn id="8" xr3:uid="{69D5AC3B-4F64-4F8F-AD2A-0AD158918DDD}" name="CORRELATO" dataDxfId="56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565" dataDxfId="564" headerRowBorderDxfId="562" tableBorderDxfId="563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561"/>
    <tableColumn id="2" xr3:uid="{9E43233E-7748-4A18-BD5C-D467FDF5017A}" name="Coordenação Cod" dataDxfId="560"/>
    <tableColumn id="11" xr3:uid="{FD8283FB-AAA5-4439-BBB5-16F2C616F05C}" name="Coordenação" dataDxfId="559"/>
    <tableColumn id="3" xr3:uid="{233C0146-C13B-48F7-8302-BFD40A668E71}" name="Gerência" dataDxfId="558"/>
    <tableColumn id="4" xr3:uid="{FA8E26C9-C7A0-4153-984D-07BC3F448870}" name="SUB" dataDxfId="557"/>
    <tableColumn id="5" xr3:uid="{670CAAC7-5604-4ED8-A835-267C41306B57}" name="KM Inicio" dataDxfId="556"/>
    <tableColumn id="6" xr3:uid="{503331F6-B322-4EA9-9C5E-881831CF446A}" name="KM Fim" dataDxfId="555"/>
    <tableColumn id="7" xr3:uid="{431695A4-A142-4A1D-976E-66DB088ADEF7}" name="Trecho" dataDxfId="554"/>
    <tableColumn id="8" xr3:uid="{3A197E61-EA0C-4C39-8479-8489B8B7595A}" name="SB" dataDxfId="553"/>
    <tableColumn id="9" xr3:uid="{9A9C9E13-3B2B-4320-BE1B-6526B0C780E6}" name="NOME SUB" dataDxfId="552"/>
    <tableColumn id="10" xr3:uid="{7620F8D3-C19C-4362-A6E4-DE62B4CB9A90}" name="Trecho Coordenação" dataDxfId="551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BJ99" activePane="bottomRight" state="frozen"/>
      <selection pane="bottomRight" activeCell="BK110" sqref="BK11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384</v>
      </c>
      <c r="BN95" s="20" t="s">
        <v>384</v>
      </c>
      <c r="BO95" s="183" t="s">
        <v>384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SemOportunidadeSemOportunidade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187</v>
      </c>
      <c r="G105" s="10" t="str">
        <f>IF(D105="","*",VLOOKUP(F105,BS_ATIVIDADE[#All],3,FALSE))</f>
        <v>PEDRA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VAGÕES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PDM - PEDRA - DESCARGA</v>
      </c>
      <c r="AJ105" s="10" t="str">
        <f>IF(D105="","*",VLOOKUP(AI105,BS_ATIVIDADE[#All],3,FALSE))</f>
        <v>PEDRA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VAGÕES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/>
      <c r="AS106" s="46"/>
      <c r="AT106" s="46"/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0</v>
      </c>
      <c r="AZ106" s="17"/>
      <c r="BA106" s="79"/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1</v>
      </c>
      <c r="BI106" s="23"/>
      <c r="BJ106" s="23" t="s">
        <v>1232</v>
      </c>
      <c r="BK106" s="23"/>
      <c r="BL106" s="22"/>
      <c r="BM106" s="20"/>
      <c r="BN106" s="20"/>
      <c r="BO106" s="183"/>
      <c r="BP106" s="24"/>
      <c r="BQ106" s="14" t="str">
        <f>IF(AND(BR106&lt;1,BS106&lt;1),"Produção e Intervalo",IF(BR106&lt;1,"Intervalo",IF(BS106&lt;1,"Produção","Aderente")))</f>
        <v>Produção e Intervalo</v>
      </c>
      <c r="BR106" s="25">
        <f>IF(OR(B106="",F106=""),"*",AY106/P106)</f>
        <v>0</v>
      </c>
      <c r="BS106" s="25">
        <f>IF(OR(B106="",F106=""),"*",BA106/Q106)</f>
        <v>0</v>
      </c>
      <c r="BT106" s="280" t="str">
        <f t="shared" si="1"/>
        <v/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11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1449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1450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-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/>
      <c r="AT107" s="46"/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0</v>
      </c>
      <c r="AZ107" s="17"/>
      <c r="BA107" s="79"/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1</v>
      </c>
      <c r="BI107" s="23"/>
      <c r="BJ107" s="23" t="s">
        <v>1451</v>
      </c>
      <c r="BK107" s="23"/>
      <c r="BL107" s="22"/>
      <c r="BM107" s="20"/>
      <c r="BN107" s="20"/>
      <c r="BO107" s="183"/>
      <c r="BP107" s="24"/>
      <c r="BQ107" s="14" t="str">
        <f>IF(AND(BR107&lt;1,BS107&lt;1),"Produção e Intervalo",IF(BR107&lt;1,"Intervalo",IF(BS107&lt;1,"Produção","Aderente")))</f>
        <v>Produção e Intervalo</v>
      </c>
      <c r="BR107" s="25">
        <f>IF(OR(B107="",F107=""),"*",AY107/P107)</f>
        <v>0</v>
      </c>
      <c r="BS107" s="25">
        <f>IF(OR(B107="",F107=""),"*",BA107/Q107)</f>
        <v>0</v>
      </c>
      <c r="BT107" s="280" t="str">
        <f t="shared" si="1"/>
        <v/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1452</v>
      </c>
      <c r="BK108" s="23" t="s">
        <v>1452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1452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1453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1452</v>
      </c>
      <c r="BK109" s="23" t="s">
        <v>1452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1452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11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1454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-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/>
      <c r="AT110" s="46"/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/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1</v>
      </c>
      <c r="BI110" s="23"/>
      <c r="BJ110" s="23" t="s">
        <v>1262</v>
      </c>
      <c r="BK110" s="23" t="s">
        <v>1455</v>
      </c>
      <c r="BL110" s="22"/>
      <c r="BM110" s="20"/>
      <c r="BN110" s="20"/>
      <c r="BO110" s="183"/>
      <c r="BP110" s="24"/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/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1456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/>
      <c r="AS111" s="46"/>
      <c r="AT111" s="46"/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1</v>
      </c>
      <c r="BI111" s="23"/>
      <c r="BJ111" s="23" t="s">
        <v>1232</v>
      </c>
      <c r="BK111" s="23"/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 e Intervalo</v>
      </c>
      <c r="BR111" s="25">
        <f>IF(OR(B111="",F111=""),"*",AY111/P111)</f>
        <v>0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1457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/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/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/>
      </c>
      <c r="B116" s="195"/>
      <c r="C116" s="9" t="str">
        <f>IF(BS_CONTROLE[[#This Row],[DATA]]="","",WEEKNUM(BS_CONTROLE[[#This Row],[DATA]]))</f>
        <v/>
      </c>
      <c r="D116" s="59"/>
      <c r="E116" s="156"/>
      <c r="F116" s="196"/>
      <c r="G116" s="10" t="str">
        <f>IF(D116="","*",VLOOKUP(F116,BS_ATIVIDADE[#All],3,FALSE))</f>
        <v>*</v>
      </c>
      <c r="H116" s="154"/>
      <c r="I116" s="154"/>
      <c r="J116" s="45"/>
      <c r="K116" s="45"/>
      <c r="L116" s="92"/>
      <c r="M116" s="18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6" s="18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6" s="154"/>
      <c r="P116" s="154"/>
      <c r="Q116" s="92"/>
      <c r="R116" s="11" t="str">
        <f>IFERROR(_xlfn.XLOOKUP(F116, BS_ATIVIDADE[ATIVIDADE],BS_ATIVIDADE[UNIDADE] ), "*")</f>
        <v>*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6" s="89" t="str">
        <f>IFERROR(_xlfn.XLOOKUP(J116, TabelaMap[SUB], TabelaMap[NOME SUB]), "ERRO")</f>
        <v>ERRO</v>
      </c>
      <c r="V116" s="230"/>
      <c r="W116" s="197"/>
      <c r="X116" s="59"/>
      <c r="Y116" s="174"/>
      <c r="Z116" s="174"/>
      <c r="AA116" s="155"/>
      <c r="AB116" s="78"/>
      <c r="AC116" s="78"/>
      <c r="AD116" s="197"/>
      <c r="AE116" s="92"/>
      <c r="AF116" s="92"/>
      <c r="AG116" s="92"/>
      <c r="AH116" s="56"/>
      <c r="AI116" s="153" t="str">
        <f>IF(BS_CONTROLE[[#This Row],[Atividade]]=0, "-", BS_CONTROLE[[#This Row],[Atividade]])</f>
        <v>-</v>
      </c>
      <c r="AJ116" s="10" t="str">
        <f>IF(D116="","*",VLOOKUP(AI116,BS_ATIVIDADE[#All],3,FALSE))</f>
        <v>*</v>
      </c>
      <c r="AK116" s="146">
        <f>BS_CONTROLE[[#This Row],[Local - Partida]]</f>
        <v>0</v>
      </c>
      <c r="AL116" s="146">
        <f>BS_CONTROLE[[#This Row],[Local - Encerramento]]</f>
        <v>0</v>
      </c>
      <c r="AM116" s="146" t="str">
        <f>BS_CONTROLE[[#This Row],[Entre - Estações]]</f>
        <v>-</v>
      </c>
      <c r="AN116" s="146" t="str">
        <f>BS_CONTROLE[[#This Row],[SB]]</f>
        <v>-</v>
      </c>
      <c r="AO116" s="37">
        <f>BS_CONTROLE[[#This Row],[SUB]]</f>
        <v>0</v>
      </c>
      <c r="AP116" s="37">
        <f>BS_CONTROLE[[#This Row],[KM - Inicio]]</f>
        <v>0</v>
      </c>
      <c r="AQ116" s="37">
        <f>BS_CONTROLE[[#This Row],[KM - Fim]]</f>
        <v>0</v>
      </c>
      <c r="AR116" s="46"/>
      <c r="AS116" s="46"/>
      <c r="AT116" s="46"/>
      <c r="AU116" s="46"/>
      <c r="AV116" s="46"/>
      <c r="AW116" s="46"/>
      <c r="AX116" s="46"/>
      <c r="AY116" s="13" t="str">
        <f>IF(D116="","*",IFERROR(IF(ISODD(COUNT(AS116:AX116)),"ERRO",SUM((AT116-AS116),(AV116-AU116),(AX116-AW116))),"ERRO"))</f>
        <v>*</v>
      </c>
      <c r="AZ116" s="17"/>
      <c r="BA116" s="79"/>
      <c r="BB116" s="11" t="str">
        <f>IFERROR(_xlfn.XLOOKUP(AI116, BS_ATIVIDADE[ATIVIDADE],BS_ATIVIDADE[UNIDADE] ), "*")</f>
        <v>*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6" s="12" t="str">
        <f>IFERROR(_xlfn.XLOOKUP(AO116, TabelaMap[SUB], TabelaMap[NOME SUB]), "ERRO")</f>
        <v>ERRO</v>
      </c>
      <c r="BF116" s="18" t="str">
        <f>IF(BS_CONTROLE[[#This Row],[Responsavel pelo boletim]]=0, "-", BS_CONTROLE[[#This Row],[Responsavel pelo boletim]])</f>
        <v>-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Aderente</v>
      </c>
      <c r="BR116" s="25" t="str">
        <f>IF(OR(B116="",F116=""),"*",AY116/P116)</f>
        <v>*</v>
      </c>
      <c r="BS116" s="25" t="str">
        <f>IF(OR(B116="",F116=""),"*",BA116/Q116)</f>
        <v>*</v>
      </c>
      <c r="BT116" s="280" t="str">
        <f t="shared" si="1"/>
        <v/>
      </c>
    </row>
    <row r="117" spans="1:72">
      <c r="A117" s="58" t="str">
        <f>D117&amp;B117</f>
        <v/>
      </c>
      <c r="B117" s="195"/>
      <c r="C117" s="9" t="str">
        <f>IF(BS_CONTROLE[[#This Row],[DATA]]="","",WEEKNUM(BS_CONTROLE[[#This Row],[DATA]]))</f>
        <v/>
      </c>
      <c r="D117" s="59"/>
      <c r="E117" s="156"/>
      <c r="F117" s="196"/>
      <c r="G117" s="10" t="str">
        <f>IF(D117="","*",VLOOKUP(F117,BS_ATIVIDADE[#All],3,FALSE))</f>
        <v>*</v>
      </c>
      <c r="H117" s="154"/>
      <c r="I117" s="154"/>
      <c r="J117" s="45"/>
      <c r="K117" s="45"/>
      <c r="L117" s="92"/>
      <c r="M117" s="18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8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54"/>
      <c r="P117" s="154"/>
      <c r="Q117" s="92"/>
      <c r="R117" s="11" t="str">
        <f>IFERROR(_xlfn.XLOOKUP(F117, BS_ATIVIDADE[ATIVIDADE],BS_ATIVIDADE[UNIDADE] ), "*")</f>
        <v>*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89" t="str">
        <f>IFERROR(_xlfn.XLOOKUP(J117, TabelaMap[SUB], TabelaMap[NOME SUB]), "ERRO")</f>
        <v>ERRO</v>
      </c>
      <c r="V117" s="230"/>
      <c r="W117" s="197"/>
      <c r="X117" s="59"/>
      <c r="Y117" s="174"/>
      <c r="Z117" s="174"/>
      <c r="AA117" s="155"/>
      <c r="AB117" s="78"/>
      <c r="AC117" s="78"/>
      <c r="AD117" s="197"/>
      <c r="AE117" s="92"/>
      <c r="AF117" s="92"/>
      <c r="AG117" s="92"/>
      <c r="AH117" s="56"/>
      <c r="AI117" s="153" t="str">
        <f>IF(BS_CONTROLE[[#This Row],[Atividade]]=0, "-", BS_CONTROLE[[#This Row],[Atividade]])</f>
        <v>-</v>
      </c>
      <c r="AJ117" s="10" t="str">
        <f>IF(D117="","*",VLOOKUP(AI117,BS_ATIVIDADE[#All],3,FALSE))</f>
        <v>*</v>
      </c>
      <c r="AK117" s="146">
        <f>BS_CONTROLE[[#This Row],[Local - Partida]]</f>
        <v>0</v>
      </c>
      <c r="AL117" s="146">
        <f>BS_CONTROLE[[#This Row],[Local - Encerramento]]</f>
        <v>0</v>
      </c>
      <c r="AM117" s="146" t="str">
        <f>BS_CONTROLE[[#This Row],[Entre - Estações]]</f>
        <v>-</v>
      </c>
      <c r="AN117" s="146" t="str">
        <f>BS_CONTROLE[[#This Row],[SB]]</f>
        <v>-</v>
      </c>
      <c r="AO117" s="37">
        <f>BS_CONTROLE[[#This Row],[SUB]]</f>
        <v>0</v>
      </c>
      <c r="AP117" s="37">
        <f>BS_CONTROLE[[#This Row],[KM - Inicio]]</f>
        <v>0</v>
      </c>
      <c r="AQ117" s="37">
        <f>BS_CONTROLE[[#This Row],[KM - Fim]]</f>
        <v>0</v>
      </c>
      <c r="AR117" s="46"/>
      <c r="AS117" s="46"/>
      <c r="AT117" s="46"/>
      <c r="AU117" s="46"/>
      <c r="AV117" s="46"/>
      <c r="AW117" s="46"/>
      <c r="AX117" s="46"/>
      <c r="AY117" s="13" t="str">
        <f>IF(D117="","*",IFERROR(IF(ISODD(COUNT(AS117:AX117)),"ERRO",SUM((AT117-AS117),(AV117-AU117),(AX117-AW117))),"ERRO"))</f>
        <v>*</v>
      </c>
      <c r="AZ117" s="17"/>
      <c r="BA117" s="79"/>
      <c r="BB117" s="11" t="str">
        <f>IFERROR(_xlfn.XLOOKUP(AI117, BS_ATIVIDADE[ATIVIDADE],BS_ATIVIDADE[UNIDADE] ), "*")</f>
        <v>*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>
        <f>IFERROR(_xlfn.XLOOKUP(AO117, TabelaMap[SUB], TabelaMap[NOME SUB]), "ERRO")</f>
        <v>ERRO</v>
      </c>
      <c r="BF117" s="18" t="str">
        <f>IF(BS_CONTROLE[[#This Row],[Responsavel pelo boletim]]=0, "-", BS_CONTROLE[[#This Row],[Responsavel pelo boletim]])</f>
        <v>-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Aderente</v>
      </c>
      <c r="BR117" s="25" t="str">
        <f>IF(OR(B117="",F117=""),"*",AY117/P117)</f>
        <v>*</v>
      </c>
      <c r="BS117" s="25" t="str">
        <f>IF(OR(B117="",F117=""),"*",BA117/Q117)</f>
        <v>*</v>
      </c>
      <c r="BT117" s="280" t="str">
        <f t="shared" si="1"/>
        <v/>
      </c>
    </row>
    <row r="118" spans="1:72">
      <c r="A118" s="58" t="str">
        <f>D118&amp;B118</f>
        <v/>
      </c>
      <c r="B118" s="195"/>
      <c r="C118" s="9" t="str">
        <f>IF(BS_CONTROLE[[#This Row],[DATA]]="","",WEEKNUM(BS_CONTROLE[[#This Row],[DATA]]))</f>
        <v/>
      </c>
      <c r="D118" s="59"/>
      <c r="E118" s="156"/>
      <c r="F118" s="196"/>
      <c r="G118" s="10" t="str">
        <f>IF(D118="","*",VLOOKUP(F118,BS_ATIVIDADE[#All],3,FALSE))</f>
        <v>*</v>
      </c>
      <c r="H118" s="154"/>
      <c r="I118" s="154"/>
      <c r="J118" s="45"/>
      <c r="K118" s="45"/>
      <c r="L118" s="92"/>
      <c r="M118" s="18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8" s="154"/>
      <c r="P118" s="154"/>
      <c r="Q118" s="92"/>
      <c r="R118" s="11" t="str">
        <f>IFERROR(_xlfn.XLOOKUP(F118, BS_ATIVIDADE[ATIVIDADE],BS_ATIVIDADE[UNIDADE] ), "*")</f>
        <v>*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8" s="89" t="str">
        <f>IFERROR(_xlfn.XLOOKUP(J118, TabelaMap[SUB], TabelaMap[NOME SUB]), "ERRO")</f>
        <v>ERRO</v>
      </c>
      <c r="V118" s="230"/>
      <c r="W118" s="197"/>
      <c r="X118" s="59"/>
      <c r="Y118" s="174"/>
      <c r="Z118" s="174"/>
      <c r="AA118" s="155"/>
      <c r="AB118" s="78"/>
      <c r="AC118" s="78"/>
      <c r="AD118" s="197"/>
      <c r="AE118" s="92"/>
      <c r="AF118" s="92"/>
      <c r="AG118" s="92"/>
      <c r="AH118" s="56"/>
      <c r="AI118" s="153" t="str">
        <f>IF(BS_CONTROLE[[#This Row],[Atividade]]=0, "-", BS_CONTROLE[[#This Row],[Atividade]])</f>
        <v>-</v>
      </c>
      <c r="AJ118" s="10" t="str">
        <f>IF(D118="","*",VLOOKUP(AI118,BS_ATIVIDADE[#All],3,FALSE))</f>
        <v>*</v>
      </c>
      <c r="AK118" s="146">
        <f>BS_CONTROLE[[#This Row],[Local - Partida]]</f>
        <v>0</v>
      </c>
      <c r="AL118" s="146">
        <f>BS_CONTROLE[[#This Row],[Local - Encerramento]]</f>
        <v>0</v>
      </c>
      <c r="AM118" s="146" t="str">
        <f>BS_CONTROLE[[#This Row],[Entre - Estações]]</f>
        <v>-</v>
      </c>
      <c r="AN118" s="146" t="str">
        <f>BS_CONTROLE[[#This Row],[SB]]</f>
        <v>-</v>
      </c>
      <c r="AO118" s="37">
        <f>BS_CONTROLE[[#This Row],[SUB]]</f>
        <v>0</v>
      </c>
      <c r="AP118" s="37">
        <f>BS_CONTROLE[[#This Row],[KM - Inicio]]</f>
        <v>0</v>
      </c>
      <c r="AQ118" s="37">
        <f>BS_CONTROLE[[#This Row],[KM - Fim]]</f>
        <v>0</v>
      </c>
      <c r="AR118" s="46"/>
      <c r="AS118" s="46"/>
      <c r="AT118" s="46"/>
      <c r="AU118" s="46"/>
      <c r="AV118" s="46"/>
      <c r="AW118" s="46"/>
      <c r="AX118" s="46"/>
      <c r="AY118" s="13" t="str">
        <f>IF(D118="","*",IFERROR(IF(ISODD(COUNT(AS118:AX118)),"ERRO",SUM((AT118-AS118),(AV118-AU118),(AX118-AW118))),"ERRO"))</f>
        <v>*</v>
      </c>
      <c r="AZ118" s="17"/>
      <c r="BA118" s="79"/>
      <c r="BB118" s="11" t="str">
        <f>IFERROR(_xlfn.XLOOKUP(AI118, BS_ATIVIDADE[ATIVIDADE],BS_ATIVIDADE[UNIDADE] ), "*")</f>
        <v>*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8" s="12" t="str">
        <f>IFERROR(_xlfn.XLOOKUP(AO118, TabelaMap[SUB], TabelaMap[NOME SUB]), "ERRO")</f>
        <v>ERRO</v>
      </c>
      <c r="BF118" s="18" t="str">
        <f>IF(BS_CONTROLE[[#This Row],[Responsavel pelo boletim]]=0, "-", BS_CONTROLE[[#This Row],[Responsavel pelo boletim]])</f>
        <v>-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Aderente</v>
      </c>
      <c r="BR118" s="25" t="str">
        <f>IF(OR(B118="",F118=""),"*",AY118/P118)</f>
        <v>*</v>
      </c>
      <c r="BS118" s="25" t="str">
        <f>IF(OR(B118="",F118=""),"*",BA118/Q118)</f>
        <v>*</v>
      </c>
      <c r="BT118" s="280" t="str">
        <f t="shared" si="1"/>
        <v/>
      </c>
    </row>
    <row r="119" spans="1:72">
      <c r="A119" s="58" t="str">
        <f>D119&amp;B119</f>
        <v/>
      </c>
      <c r="B119" s="195"/>
      <c r="C119" s="9" t="str">
        <f>IF(BS_CONTROLE[[#This Row],[DATA]]="","",WEEKNUM(BS_CONTROLE[[#This Row],[DATA]]))</f>
        <v/>
      </c>
      <c r="D119" s="59"/>
      <c r="E119" s="156"/>
      <c r="F119" s="196"/>
      <c r="G119" s="10" t="str">
        <f>IF(D119="","*",VLOOKUP(F119,BS_ATIVIDADE[#All],3,FALSE))</f>
        <v>*</v>
      </c>
      <c r="H119" s="154"/>
      <c r="I119" s="154"/>
      <c r="J119" s="45"/>
      <c r="K119" s="45"/>
      <c r="L119" s="92"/>
      <c r="M119" s="18" t="str" cm="1">
        <f t="array" ref="M1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9" s="18" t="str" cm="1">
        <f t="array" ref="N1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9" s="154"/>
      <c r="P119" s="154"/>
      <c r="Q119" s="92"/>
      <c r="R119" s="11" t="str">
        <f>IFERROR(_xlfn.XLOOKUP(F119, BS_ATIVIDADE[ATIVIDADE],BS_ATIVIDADE[UNIDADE] ), "*")</f>
        <v>*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9" s="89" t="str">
        <f>IFERROR(_xlfn.XLOOKUP(J119, TabelaMap[SUB], TabelaMap[NOME SUB]), "ERRO")</f>
        <v>ERRO</v>
      </c>
      <c r="V119" s="230"/>
      <c r="W119" s="197"/>
      <c r="X119" s="59"/>
      <c r="Y119" s="174"/>
      <c r="Z119" s="174"/>
      <c r="AA119" s="155"/>
      <c r="AB119" s="78"/>
      <c r="AC119" s="78"/>
      <c r="AD119" s="197"/>
      <c r="AE119" s="92"/>
      <c r="AF119" s="92"/>
      <c r="AG119" s="92"/>
      <c r="AH119" s="56"/>
      <c r="AI119" s="153" t="str">
        <f>IF(BS_CONTROLE[[#This Row],[Atividade]]=0, "-", BS_CONTROLE[[#This Row],[Atividade]])</f>
        <v>-</v>
      </c>
      <c r="AJ119" s="10" t="str">
        <f>IF(D119="","*",VLOOKUP(AI119,BS_ATIVIDADE[#All],3,FALSE))</f>
        <v>*</v>
      </c>
      <c r="AK119" s="146">
        <f>BS_CONTROLE[[#This Row],[Local - Partida]]</f>
        <v>0</v>
      </c>
      <c r="AL119" s="146">
        <f>BS_CONTROLE[[#This Row],[Local - Encerramento]]</f>
        <v>0</v>
      </c>
      <c r="AM119" s="146" t="str">
        <f>BS_CONTROLE[[#This Row],[Entre - Estações]]</f>
        <v>-</v>
      </c>
      <c r="AN119" s="146" t="str">
        <f>BS_CONTROLE[[#This Row],[SB]]</f>
        <v>-</v>
      </c>
      <c r="AO119" s="37">
        <f>BS_CONTROLE[[#This Row],[SUB]]</f>
        <v>0</v>
      </c>
      <c r="AP119" s="37">
        <f>BS_CONTROLE[[#This Row],[KM - Inicio]]</f>
        <v>0</v>
      </c>
      <c r="AQ119" s="37">
        <f>BS_CONTROLE[[#This Row],[KM - Fim]]</f>
        <v>0</v>
      </c>
      <c r="AR119" s="46"/>
      <c r="AS119" s="46"/>
      <c r="AT119" s="46"/>
      <c r="AU119" s="46"/>
      <c r="AV119" s="46"/>
      <c r="AW119" s="46"/>
      <c r="AX119" s="46"/>
      <c r="AY119" s="13" t="str">
        <f>IF(D119="","*",IFERROR(IF(ISODD(COUNT(AS119:AX119)),"ERRO",SUM((AT119-AS119),(AV119-AU119),(AX119-AW119))),"ERRO"))</f>
        <v>*</v>
      </c>
      <c r="AZ119" s="17"/>
      <c r="BA119" s="79"/>
      <c r="BB119" s="11" t="str">
        <f>IFERROR(_xlfn.XLOOKUP(AI119, BS_ATIVIDADE[ATIVIDADE],BS_ATIVIDADE[UNIDADE] ), "*")</f>
        <v>*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9" s="12" t="str">
        <f>IFERROR(_xlfn.XLOOKUP(AO119, TabelaMap[SUB], TabelaMap[NOME SUB]), "ERRO")</f>
        <v>ERRO</v>
      </c>
      <c r="BF119" s="18" t="str">
        <f>IF(BS_CONTROLE[[#This Row],[Responsavel pelo boletim]]=0, "-", BS_CONTROLE[[#This Row],[Responsavel pelo boletim]])</f>
        <v>-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Aderente</v>
      </c>
      <c r="BR119" s="25" t="str">
        <f>IF(OR(B119="",F119=""),"*",AY119/P119)</f>
        <v>*</v>
      </c>
      <c r="BS119" s="25" t="str">
        <f>IF(OR(B119="",F119=""),"*",BA119/Q119)</f>
        <v>*</v>
      </c>
      <c r="BT119" s="280" t="str">
        <f t="shared" si="1"/>
        <v/>
      </c>
    </row>
    <row r="120" spans="1:72">
      <c r="A120" s="58" t="str">
        <f>D120&amp;B120</f>
        <v/>
      </c>
      <c r="B120" s="195"/>
      <c r="C120" s="9" t="str">
        <f>IF(BS_CONTROLE[[#This Row],[DATA]]="","",WEEKNUM(BS_CONTROLE[[#This Row],[DATA]]))</f>
        <v/>
      </c>
      <c r="D120" s="59"/>
      <c r="E120" s="156"/>
      <c r="F120" s="196"/>
      <c r="G120" s="10" t="str">
        <f>IF(D120="","*",VLOOKUP(F120,BS_ATIVIDADE[#All],3,FALSE))</f>
        <v>*</v>
      </c>
      <c r="H120" s="154"/>
      <c r="I120" s="154"/>
      <c r="J120" s="45"/>
      <c r="K120" s="45"/>
      <c r="L120" s="92"/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0" s="154"/>
      <c r="P120" s="154"/>
      <c r="Q120" s="92"/>
      <c r="R120" s="11" t="str">
        <f>IFERROR(_xlfn.XLOOKUP(F120, BS_ATIVIDADE[ATIVIDADE],BS_ATIVIDADE[UNIDADE] ), "*")</f>
        <v>*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0" s="89" t="str">
        <f>IFERROR(_xlfn.XLOOKUP(J120, TabelaMap[SUB], TabelaMap[NOME SUB]), "ERRO")</f>
        <v>ERRO</v>
      </c>
      <c r="V120" s="230"/>
      <c r="W120" s="197"/>
      <c r="X120" s="59"/>
      <c r="Y120" s="174"/>
      <c r="Z120" s="174"/>
      <c r="AA120" s="155"/>
      <c r="AB120" s="78"/>
      <c r="AC120" s="78"/>
      <c r="AD120" s="197"/>
      <c r="AE120" s="92"/>
      <c r="AF120" s="92"/>
      <c r="AG120" s="92"/>
      <c r="AH120" s="56"/>
      <c r="AI120" s="153" t="str">
        <f>IF(BS_CONTROLE[[#This Row],[Atividade]]=0, "-", BS_CONTROLE[[#This Row],[Atividade]])</f>
        <v>-</v>
      </c>
      <c r="AJ120" s="10" t="str">
        <f>IF(D120="","*",VLOOKUP(AI120,BS_ATIVIDADE[#All],3,FALSE))</f>
        <v>*</v>
      </c>
      <c r="AK120" s="146">
        <f>BS_CONTROLE[[#This Row],[Local - Partida]]</f>
        <v>0</v>
      </c>
      <c r="AL120" s="146">
        <f>BS_CONTROLE[[#This Row],[Local - Encerramento]]</f>
        <v>0</v>
      </c>
      <c r="AM120" s="146" t="str">
        <f>BS_CONTROLE[[#This Row],[Entre - Estações]]</f>
        <v>-</v>
      </c>
      <c r="AN120" s="146" t="str">
        <f>BS_CONTROLE[[#This Row],[SB]]</f>
        <v>-</v>
      </c>
      <c r="AO120" s="37">
        <f>BS_CONTROLE[[#This Row],[SUB]]</f>
        <v>0</v>
      </c>
      <c r="AP120" s="37">
        <f>BS_CONTROLE[[#This Row],[KM - Inicio]]</f>
        <v>0</v>
      </c>
      <c r="AQ120" s="37">
        <f>BS_CONTROLE[[#This Row],[KM - Fim]]</f>
        <v>0</v>
      </c>
      <c r="AR120" s="46"/>
      <c r="AS120" s="46"/>
      <c r="AT120" s="46"/>
      <c r="AU120" s="46"/>
      <c r="AV120" s="46"/>
      <c r="AW120" s="46"/>
      <c r="AX120" s="46"/>
      <c r="AY120" s="13" t="str">
        <f>IF(D120="","*",IFERROR(IF(ISODD(COUNT(AS120:AX120)),"ERRO",SUM((AT120-AS120),(AV120-AU120),(AX120-AW120))),"ERRO"))</f>
        <v>*</v>
      </c>
      <c r="AZ120" s="17"/>
      <c r="BA120" s="79"/>
      <c r="BB120" s="11" t="str">
        <f>IFERROR(_xlfn.XLOOKUP(AI120, BS_ATIVIDADE[ATIVIDADE],BS_ATIVIDADE[UNIDADE] ), "*")</f>
        <v>*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0" s="12" t="str">
        <f>IFERROR(_xlfn.XLOOKUP(AO120, TabelaMap[SUB], TabelaMap[NOME SUB]), "ERRO")</f>
        <v>ERRO</v>
      </c>
      <c r="BF120" s="18" t="str">
        <f>IF(BS_CONTROLE[[#This Row],[Responsavel pelo boletim]]=0, "-", BS_CONTROLE[[#This Row],[Responsavel pelo boletim]])</f>
        <v>-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Aderente</v>
      </c>
      <c r="BR120" s="25" t="str">
        <f>IF(OR(B120="",F120=""),"*",AY120/P120)</f>
        <v>*</v>
      </c>
      <c r="BS120" s="25" t="str">
        <f>IF(OR(B120="",F120=""),"*",BA120/Q120)</f>
        <v>*</v>
      </c>
      <c r="BT120" s="280" t="str">
        <f t="shared" si="1"/>
        <v/>
      </c>
    </row>
    <row r="121" spans="1:72">
      <c r="A121" s="58" t="str">
        <f>D121&amp;B121</f>
        <v/>
      </c>
      <c r="B121" s="195"/>
      <c r="C121" s="9" t="str">
        <f>IF(BS_CONTROLE[[#This Row],[DATA]]="","",WEEKNUM(BS_CONTROLE[[#This Row],[DATA]]))</f>
        <v/>
      </c>
      <c r="D121" s="59"/>
      <c r="E121" s="156"/>
      <c r="F121" s="196"/>
      <c r="G121" s="10" t="str">
        <f>IF(D121="","*",VLOOKUP(F121,BS_ATIVIDADE[#All],3,FALSE))</f>
        <v>*</v>
      </c>
      <c r="H121" s="154"/>
      <c r="I121" s="154"/>
      <c r="J121" s="45"/>
      <c r="K121" s="45"/>
      <c r="L121" s="92"/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1" s="154"/>
      <c r="P121" s="154"/>
      <c r="Q121" s="92"/>
      <c r="R121" s="11" t="str">
        <f>IFERROR(_xlfn.XLOOKUP(F121, BS_ATIVIDADE[ATIVIDADE],BS_ATIVIDADE[UNIDADE] ), "*")</f>
        <v>*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1" s="89" t="str">
        <f>IFERROR(_xlfn.XLOOKUP(J121, TabelaMap[SUB], TabelaMap[NOME SUB]), "ERRO")</f>
        <v>ERRO</v>
      </c>
      <c r="V121" s="230"/>
      <c r="W121" s="197"/>
      <c r="X121" s="59"/>
      <c r="Y121" s="174"/>
      <c r="Z121" s="174"/>
      <c r="AA121" s="155"/>
      <c r="AB121" s="78"/>
      <c r="AC121" s="78"/>
      <c r="AD121" s="197"/>
      <c r="AE121" s="92"/>
      <c r="AF121" s="92"/>
      <c r="AG121" s="92"/>
      <c r="AH121" s="56"/>
      <c r="AI121" s="153" t="str">
        <f>IF(BS_CONTROLE[[#This Row],[Atividade]]=0, "-", BS_CONTROLE[[#This Row],[Atividade]])</f>
        <v>-</v>
      </c>
      <c r="AJ121" s="10" t="str">
        <f>IF(D121="","*",VLOOKUP(AI121,BS_ATIVIDADE[#All],3,FALSE))</f>
        <v>*</v>
      </c>
      <c r="AK121" s="146">
        <f>BS_CONTROLE[[#This Row],[Local - Partida]]</f>
        <v>0</v>
      </c>
      <c r="AL121" s="146">
        <f>BS_CONTROLE[[#This Row],[Local - Encerramento]]</f>
        <v>0</v>
      </c>
      <c r="AM121" s="146" t="str">
        <f>BS_CONTROLE[[#This Row],[Entre - Estações]]</f>
        <v>-</v>
      </c>
      <c r="AN121" s="146" t="str">
        <f>BS_CONTROLE[[#This Row],[SB]]</f>
        <v>-</v>
      </c>
      <c r="AO121" s="37">
        <f>BS_CONTROLE[[#This Row],[SUB]]</f>
        <v>0</v>
      </c>
      <c r="AP121" s="37">
        <f>BS_CONTROLE[[#This Row],[KM - Inicio]]</f>
        <v>0</v>
      </c>
      <c r="AQ121" s="37">
        <f>BS_CONTROLE[[#This Row],[KM - Fim]]</f>
        <v>0</v>
      </c>
      <c r="AR121" s="46"/>
      <c r="AS121" s="46"/>
      <c r="AT121" s="46"/>
      <c r="AU121" s="46"/>
      <c r="AV121" s="46"/>
      <c r="AW121" s="46"/>
      <c r="AX121" s="46"/>
      <c r="AY121" s="13" t="str">
        <f>IF(D121="","*",IFERROR(IF(ISODD(COUNT(AS121:AX121)),"ERRO",SUM((AT121-AS121),(AV121-AU121),(AX121-AW121))),"ERRO"))</f>
        <v>*</v>
      </c>
      <c r="AZ121" s="17"/>
      <c r="BA121" s="79"/>
      <c r="BB121" s="11" t="str">
        <f>IFERROR(_xlfn.XLOOKUP(AI121, BS_ATIVIDADE[ATIVIDADE],BS_ATIVIDADE[UNIDADE] ), "*")</f>
        <v>*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1" s="12" t="str">
        <f>IFERROR(_xlfn.XLOOKUP(AO121, TabelaMap[SUB], TabelaMap[NOME SUB]), "ERRO")</f>
        <v>ERRO</v>
      </c>
      <c r="BF121" s="18" t="str">
        <f>IF(BS_CONTROLE[[#This Row],[Responsavel pelo boletim]]=0, "-", BS_CONTROLE[[#This Row],[Responsavel pelo boletim]])</f>
        <v>-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Aderente</v>
      </c>
      <c r="BR121" s="25" t="str">
        <f>IF(OR(B121="",F121=""),"*",AY121/P121)</f>
        <v>*</v>
      </c>
      <c r="BS121" s="25" t="str">
        <f>IF(OR(B121="",F121=""),"*",BA121/Q121)</f>
        <v>*</v>
      </c>
      <c r="BT121" s="280" t="str">
        <f t="shared" si="1"/>
        <v/>
      </c>
    </row>
    <row r="122" spans="1:72">
      <c r="A122" s="58" t="str">
        <f>D122&amp;B122</f>
        <v/>
      </c>
      <c r="B122" s="195"/>
      <c r="C122" s="9" t="str">
        <f>IF(BS_CONTROLE[[#This Row],[DATA]]="","",WEEKNUM(BS_CONTROLE[[#This Row],[DATA]]))</f>
        <v/>
      </c>
      <c r="D122" s="59"/>
      <c r="E122" s="156"/>
      <c r="F122" s="196"/>
      <c r="G122" s="10" t="str">
        <f>IF(D122="","*",VLOOKUP(F122,BS_ATIVIDADE[#All],3,FALSE))</f>
        <v>*</v>
      </c>
      <c r="H122" s="154"/>
      <c r="I122" s="154"/>
      <c r="J122" s="45"/>
      <c r="K122" s="45"/>
      <c r="L122" s="92"/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2" s="154"/>
      <c r="P122" s="154"/>
      <c r="Q122" s="92"/>
      <c r="R122" s="11" t="str">
        <f>IFERROR(_xlfn.XLOOKUP(F122, BS_ATIVIDADE[ATIVIDADE],BS_ATIVIDADE[UNIDADE] ), "*")</f>
        <v>*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2" s="89" t="str">
        <f>IFERROR(_xlfn.XLOOKUP(J122, TabelaMap[SUB], TabelaMap[NOME SUB]), "ERRO")</f>
        <v>ERRO</v>
      </c>
      <c r="V122" s="230"/>
      <c r="W122" s="197"/>
      <c r="X122" s="59"/>
      <c r="Y122" s="174"/>
      <c r="Z122" s="174"/>
      <c r="AA122" s="155"/>
      <c r="AB122" s="78"/>
      <c r="AC122" s="78"/>
      <c r="AD122" s="197"/>
      <c r="AE122" s="92"/>
      <c r="AF122" s="92"/>
      <c r="AG122" s="92"/>
      <c r="AH122" s="56"/>
      <c r="AI122" s="153" t="str">
        <f>IF(BS_CONTROLE[[#This Row],[Atividade]]=0, "-", BS_CONTROLE[[#This Row],[Atividade]])</f>
        <v>-</v>
      </c>
      <c r="AJ122" s="10" t="str">
        <f>IF(D122="","*",VLOOKUP(AI122,BS_ATIVIDADE[#All],3,FALSE))</f>
        <v>*</v>
      </c>
      <c r="AK122" s="146">
        <f>BS_CONTROLE[[#This Row],[Local - Partida]]</f>
        <v>0</v>
      </c>
      <c r="AL122" s="146">
        <f>BS_CONTROLE[[#This Row],[Local - Encerramento]]</f>
        <v>0</v>
      </c>
      <c r="AM122" s="146" t="str">
        <f>BS_CONTROLE[[#This Row],[Entre - Estações]]</f>
        <v>-</v>
      </c>
      <c r="AN122" s="146" t="str">
        <f>BS_CONTROLE[[#This Row],[SB]]</f>
        <v>-</v>
      </c>
      <c r="AO122" s="37">
        <f>BS_CONTROLE[[#This Row],[SUB]]</f>
        <v>0</v>
      </c>
      <c r="AP122" s="37">
        <f>BS_CONTROLE[[#This Row],[KM - Inicio]]</f>
        <v>0</v>
      </c>
      <c r="AQ122" s="37">
        <f>BS_CONTROLE[[#This Row],[KM - Fim]]</f>
        <v>0</v>
      </c>
      <c r="AR122" s="46"/>
      <c r="AS122" s="46"/>
      <c r="AT122" s="46"/>
      <c r="AU122" s="46"/>
      <c r="AV122" s="46"/>
      <c r="AW122" s="46"/>
      <c r="AX122" s="46"/>
      <c r="AY122" s="13" t="str">
        <f>IF(D122="","*",IFERROR(IF(ISODD(COUNT(AS122:AX122)),"ERRO",SUM((AT122-AS122),(AV122-AU122),(AX122-AW122))),"ERRO"))</f>
        <v>*</v>
      </c>
      <c r="AZ122" s="17"/>
      <c r="BA122" s="79"/>
      <c r="BB122" s="11" t="str">
        <f>IFERROR(_xlfn.XLOOKUP(AI122, BS_ATIVIDADE[ATIVIDADE],BS_ATIVIDADE[UNIDADE] ), "*")</f>
        <v>*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2" s="12" t="str">
        <f>IFERROR(_xlfn.XLOOKUP(AO122, TabelaMap[SUB], TabelaMap[NOME SUB]), "ERRO")</f>
        <v>ERRO</v>
      </c>
      <c r="BF122" s="18" t="str">
        <f>IF(BS_CONTROLE[[#This Row],[Responsavel pelo boletim]]=0, "-", BS_CONTROLE[[#This Row],[Responsavel pelo boletim]])</f>
        <v>-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Aderente</v>
      </c>
      <c r="BR122" s="25" t="str">
        <f>IF(OR(B122="",F122=""),"*",AY122/P122)</f>
        <v>*</v>
      </c>
      <c r="BS122" s="25" t="str">
        <f>IF(OR(B122="",F122=""),"*",BA122/Q122)</f>
        <v>*</v>
      </c>
      <c r="BT122" s="280" t="str">
        <f t="shared" si="1"/>
        <v/>
      </c>
    </row>
    <row r="123" spans="1:72">
      <c r="A123" s="58" t="str">
        <f>D123&amp;B123</f>
        <v/>
      </c>
      <c r="B123" s="195"/>
      <c r="C123" s="9" t="str">
        <f>IF(BS_CONTROLE[[#This Row],[DATA]]="","",WEEKNUM(BS_CONTROLE[[#This Row],[DATA]]))</f>
        <v/>
      </c>
      <c r="D123" s="59"/>
      <c r="E123" s="156"/>
      <c r="F123" s="196"/>
      <c r="G123" s="10" t="str">
        <f>IF(D123="","*",VLOOKUP(F123,BS_ATIVIDADE[#All],3,FALSE))</f>
        <v>*</v>
      </c>
      <c r="H123" s="154"/>
      <c r="I123" s="154"/>
      <c r="J123" s="45"/>
      <c r="K123" s="45"/>
      <c r="L123" s="92"/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3" s="154"/>
      <c r="P123" s="154"/>
      <c r="Q123" s="92"/>
      <c r="R123" s="11" t="str">
        <f>IFERROR(_xlfn.XLOOKUP(F123, BS_ATIVIDADE[ATIVIDADE],BS_ATIVIDADE[UNIDADE] ), "*")</f>
        <v>*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3" s="89" t="str">
        <f>IFERROR(_xlfn.XLOOKUP(J123, TabelaMap[SUB], TabelaMap[NOME SUB]), "ERRO")</f>
        <v>ERRO</v>
      </c>
      <c r="V123" s="230"/>
      <c r="W123" s="197"/>
      <c r="X123" s="59"/>
      <c r="Y123" s="174"/>
      <c r="Z123" s="174"/>
      <c r="AA123" s="155"/>
      <c r="AB123" s="78"/>
      <c r="AC123" s="78"/>
      <c r="AD123" s="197"/>
      <c r="AE123" s="92"/>
      <c r="AF123" s="92"/>
      <c r="AG123" s="92"/>
      <c r="AH123" s="56"/>
      <c r="AI123" s="153" t="str">
        <f>IF(BS_CONTROLE[[#This Row],[Atividade]]=0, "-", BS_CONTROLE[[#This Row],[Atividade]])</f>
        <v>-</v>
      </c>
      <c r="AJ123" s="10" t="str">
        <f>IF(D123="","*",VLOOKUP(AI123,BS_ATIVIDADE[#All],3,FALSE))</f>
        <v>*</v>
      </c>
      <c r="AK123" s="146">
        <f>BS_CONTROLE[[#This Row],[Local - Partida]]</f>
        <v>0</v>
      </c>
      <c r="AL123" s="146">
        <f>BS_CONTROLE[[#This Row],[Local - Encerramento]]</f>
        <v>0</v>
      </c>
      <c r="AM123" s="146" t="str">
        <f>BS_CONTROLE[[#This Row],[Entre - Estações]]</f>
        <v>-</v>
      </c>
      <c r="AN123" s="146" t="str">
        <f>BS_CONTROLE[[#This Row],[SB]]</f>
        <v>-</v>
      </c>
      <c r="AO123" s="37">
        <f>BS_CONTROLE[[#This Row],[SUB]]</f>
        <v>0</v>
      </c>
      <c r="AP123" s="37">
        <f>BS_CONTROLE[[#This Row],[KM - Inicio]]</f>
        <v>0</v>
      </c>
      <c r="AQ123" s="37">
        <f>BS_CONTROLE[[#This Row],[KM - Fim]]</f>
        <v>0</v>
      </c>
      <c r="AR123" s="46"/>
      <c r="AS123" s="46"/>
      <c r="AT123" s="46"/>
      <c r="AU123" s="46"/>
      <c r="AV123" s="46"/>
      <c r="AW123" s="46"/>
      <c r="AX123" s="46"/>
      <c r="AY123" s="13" t="str">
        <f>IF(D123="","*",IFERROR(IF(ISODD(COUNT(AS123:AX123)),"ERRO",SUM((AT123-AS123),(AV123-AU123),(AX123-AW123))),"ERRO"))</f>
        <v>*</v>
      </c>
      <c r="AZ123" s="17"/>
      <c r="BA123" s="79"/>
      <c r="BB123" s="11" t="str">
        <f>IFERROR(_xlfn.XLOOKUP(AI123, BS_ATIVIDADE[ATIVIDADE],BS_ATIVIDADE[UNIDADE] ), "*")</f>
        <v>*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3" s="12" t="str">
        <f>IFERROR(_xlfn.XLOOKUP(AO123, TabelaMap[SUB], TabelaMap[NOME SUB]), "ERRO")</f>
        <v>ERRO</v>
      </c>
      <c r="BF123" s="18" t="str">
        <f>IF(BS_CONTROLE[[#This Row],[Responsavel pelo boletim]]=0, "-", BS_CONTROLE[[#This Row],[Responsavel pelo boletim]])</f>
        <v>-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Aderente</v>
      </c>
      <c r="BR123" s="25" t="str">
        <f>IF(OR(B123="",F123=""),"*",AY123/P123)</f>
        <v>*</v>
      </c>
      <c r="BS123" s="25" t="str">
        <f>IF(OR(B123="",F123=""),"*",BA123/Q123)</f>
        <v>*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414 V107:X108 V101:Y105 X106:Y106 V112:X112 Y107:Y112" name="Range1_11_8"/>
    <protectedRange sqref="Z17:AD17 Z30:AD32 Z52:AD55 Z59:AD59 Z61:AD63 Z76:AD90 Z70:AD70 Z92:AD95 Z110:AD110 Z112:AD414 Z107:AD108 Z97:AD105" name="Range1_12_8"/>
    <protectedRange sqref="V6:Y16 V28:X29 V26:X26 V18:X20 V22:X24 V33:X35 V37:X40 V43:X46 W55 V56:X58 V49:X50 V60:X60 V64:X64 W70 V72:X72 V74:X74 V66:X68 V91:X91 V109:X109" name="Range1_11_1"/>
    <protectedRange sqref="Z6:AD16 Z28:AD29 Z26:AD26 Z18:AD20 Z22:AD24 Z33:AD35 Z43:AD46 Z56:AD58 Z66:AD68 Z60:AD60 Z64:AD64 AB47:AC47 Z37:AD40 Z72:AD72 Z74:AD74 Z49:Z50 AB49:AD50 AA50 Z91:AD91 Z109:AD109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" name="Range1_11_2"/>
    <protectedRange sqref="Z111:AD111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550" priority="2232" operator="equal">
      <formula>"ERRO"</formula>
    </cfRule>
  </conditionalFormatting>
  <conditionalFormatting sqref="X4 Y1:Z5 Y456:Y531 Y415:Z455">
    <cfRule type="cellIs" dxfId="549" priority="2221" operator="equal">
      <formula>"OPORTUNIDADE"</formula>
    </cfRule>
  </conditionalFormatting>
  <conditionalFormatting sqref="AZ6:AZ503">
    <cfRule type="expression" dxfId="548" priority="2216">
      <formula>$BU6=1</formula>
    </cfRule>
  </conditionalFormatting>
  <conditionalFormatting sqref="BQ6:BQ533">
    <cfRule type="cellIs" dxfId="547" priority="2227" operator="equal">
      <formula>"Produção e Intervalo"</formula>
    </cfRule>
    <cfRule type="cellIs" dxfId="546" priority="2228" operator="equal">
      <formula>"Aderente"</formula>
    </cfRule>
    <cfRule type="cellIs" dxfId="545" priority="2229" operator="equal">
      <formula>"Intervalo"</formula>
    </cfRule>
    <cfRule type="cellIs" dxfId="544" priority="2230" operator="equal">
      <formula>"Produção"</formula>
    </cfRule>
    <cfRule type="cellIs" dxfId="543" priority="2231" operator="equal">
      <formula>"ERRO"</formula>
    </cfRule>
  </conditionalFormatting>
  <conditionalFormatting sqref="BR6:BS533">
    <cfRule type="cellIs" dxfId="542" priority="2209" operator="equal">
      <formula>"*"</formula>
    </cfRule>
    <cfRule type="cellIs" dxfId="541" priority="2210" operator="greaterThanOrEqual">
      <formula>1</formula>
    </cfRule>
    <cfRule type="cellIs" dxfId="540" priority="2211" operator="lessThan">
      <formula>1</formula>
    </cfRule>
  </conditionalFormatting>
  <conditionalFormatting sqref="X456:X503 Y456:Y531 Y415:Z455">
    <cfRule type="cellIs" dxfId="539" priority="2157" operator="equal">
      <formula>"NÃO"</formula>
    </cfRule>
    <cfRule type="cellIs" dxfId="538" priority="2158" operator="equal">
      <formula>"SIM"</formula>
    </cfRule>
  </conditionalFormatting>
  <conditionalFormatting sqref="X456:X503">
    <cfRule type="cellIs" dxfId="537" priority="2156" operator="equal">
      <formula>"OPORTUNIDADE"</formula>
    </cfRule>
  </conditionalFormatting>
  <conditionalFormatting sqref="Z456:Z503">
    <cfRule type="cellIs" dxfId="536" priority="2154" operator="equal">
      <formula>"NÃO"</formula>
    </cfRule>
    <cfRule type="cellIs" dxfId="535" priority="2155" operator="equal">
      <formula>"SIM"</formula>
    </cfRule>
  </conditionalFormatting>
  <conditionalFormatting sqref="Z456:Z503">
    <cfRule type="cellIs" dxfId="534" priority="2153" operator="equal">
      <formula>"OPORTUNIDADE"</formula>
    </cfRule>
  </conditionalFormatting>
  <conditionalFormatting sqref="Y1048575:Y1048576">
    <cfRule type="cellIs" dxfId="533" priority="2038" operator="equal">
      <formula>"OPORTUNIDADE"</formula>
    </cfRule>
  </conditionalFormatting>
  <conditionalFormatting sqref="Y1048575:Y1048576">
    <cfRule type="cellIs" dxfId="532" priority="2036" operator="equal">
      <formula>"NÃO"</formula>
    </cfRule>
    <cfRule type="cellIs" dxfId="531" priority="2037" operator="equal">
      <formula>"SIM"</formula>
    </cfRule>
  </conditionalFormatting>
  <conditionalFormatting sqref="Z504:Z529">
    <cfRule type="cellIs" dxfId="530" priority="1773" operator="equal">
      <formula>"OPORTUNIDADE"</formula>
    </cfRule>
  </conditionalFormatting>
  <conditionalFormatting sqref="Z504:Z529">
    <cfRule type="cellIs" dxfId="529" priority="1771" operator="equal">
      <formula>"NÃO"</formula>
    </cfRule>
    <cfRule type="cellIs" dxfId="528" priority="1772" operator="equal">
      <formula>"SIM"</formula>
    </cfRule>
  </conditionalFormatting>
  <conditionalFormatting sqref="X530">
    <cfRule type="cellIs" dxfId="527" priority="1759" operator="equal">
      <formula>"NÃO"</formula>
    </cfRule>
    <cfRule type="cellIs" dxfId="526" priority="1760" operator="equal">
      <formula>"SIM"</formula>
    </cfRule>
  </conditionalFormatting>
  <conditionalFormatting sqref="X530">
    <cfRule type="cellIs" dxfId="525" priority="1758" operator="equal">
      <formula>"OPORTUNIDADE"</formula>
    </cfRule>
  </conditionalFormatting>
  <conditionalFormatting sqref="Z530">
    <cfRule type="cellIs" dxfId="524" priority="1756" operator="equal">
      <formula>"NÃO"</formula>
    </cfRule>
    <cfRule type="cellIs" dxfId="523" priority="1757" operator="equal">
      <formula>"SIM"</formula>
    </cfRule>
  </conditionalFormatting>
  <conditionalFormatting sqref="Z530">
    <cfRule type="cellIs" dxfId="522" priority="1755" operator="equal">
      <formula>"OPORTUNIDADE"</formula>
    </cfRule>
  </conditionalFormatting>
  <conditionalFormatting sqref="BI530">
    <cfRule type="iconSet" priority="1764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765">
      <iconSet showValue="0">
        <cfvo type="percent" val="0"/>
        <cfvo type="num" val="1"/>
        <cfvo type="num" val="1" gte="0"/>
      </iconSet>
    </cfRule>
    <cfRule type="iconSet" priority="1766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767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21" priority="2375">
      <formula>$BU473=1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20" priority="943" operator="equal">
      <formula>"OPORTUNIDADE"</formula>
    </cfRule>
  </conditionalFormatting>
  <conditionalFormatting sqref="Y17:Z18 Z26 Y30:Z32 Y46:Z46 Z39 Z52:Z55 Z57 Z59 Y67:Z67 Y61:Z63 Z66 Y74:Z74 Z73:Z74 Y70:Z70 Y76:Z92 Z93:Z95 Z97:Z100 Y93:Y100 Z109:Z110 Y113:Z414 Y101:Z105 Z112 Y107:Y112">
    <cfRule type="cellIs" dxfId="519" priority="941" operator="equal">
      <formula>"NÃO"</formula>
    </cfRule>
    <cfRule type="cellIs" dxfId="518" priority="942" operator="equal">
      <formula>"SIM"</formula>
    </cfRule>
  </conditionalFormatting>
  <conditionalFormatting sqref="BK7:BK9 BK11:BK17 BK23 BK25:BK26 BK28:BK32 BK40 BK34 BK51:BK56 BK43:BK49 BK58:BK63 BK68 BK70:BK72 BK87:BK90 BK74:BK77 BK82:BK85 BK99:BK103 BK95:BK97 BK110:BK414 BK106:BK107">
    <cfRule type="iconSet" priority="924">
      <iconSet showValue="0">
        <cfvo type="percent" val="0"/>
        <cfvo type="num" val="1"/>
        <cfvo type="num" val="1" gte="0"/>
      </iconSet>
    </cfRule>
  </conditionalFormatting>
  <conditionalFormatting sqref="BI6:BI503">
    <cfRule type="iconSet" priority="2496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498">
      <iconSet showValue="0">
        <cfvo type="percent" val="0"/>
        <cfvo type="num" val="1"/>
        <cfvo type="num" val="1" gte="0"/>
      </iconSet>
    </cfRule>
    <cfRule type="iconSet" priority="2499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17" priority="2535">
      <formula>$BU478=1</formula>
    </cfRule>
  </conditionalFormatting>
  <conditionalFormatting sqref="BI504:BI529">
    <cfRule type="iconSet" priority="2536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538">
      <iconSet showValue="0">
        <cfvo type="percent" val="0"/>
        <cfvo type="num" val="1"/>
        <cfvo type="num" val="1" gte="0"/>
      </iconSet>
    </cfRule>
    <cfRule type="iconSet" priority="2539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542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544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16" priority="714" operator="equal">
      <formula>"OPORTUNIDADE"</formula>
    </cfRule>
  </conditionalFormatting>
  <conditionalFormatting sqref="Y6:Z16">
    <cfRule type="cellIs" dxfId="515" priority="712" operator="equal">
      <formula>"NÃO"</formula>
    </cfRule>
    <cfRule type="cellIs" dxfId="514" priority="713" operator="equal">
      <formula>"SIM"</formula>
    </cfRule>
  </conditionalFormatting>
  <conditionalFormatting sqref="BJ6">
    <cfRule type="iconSet" priority="711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10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13" priority="709" operator="equal">
      <formula>"OPORTUNIDADE"</formula>
    </cfRule>
  </conditionalFormatting>
  <conditionalFormatting sqref="Z23">
    <cfRule type="cellIs" dxfId="512" priority="707" operator="equal">
      <formula>"NÃO"</formula>
    </cfRule>
    <cfRule type="cellIs" dxfId="511" priority="708" operator="equal">
      <formula>"SIM"</formula>
    </cfRule>
  </conditionalFormatting>
  <conditionalFormatting sqref="Z20:Z21">
    <cfRule type="cellIs" dxfId="510" priority="703" operator="equal">
      <formula>"OPORTUNIDADE"</formula>
    </cfRule>
  </conditionalFormatting>
  <conditionalFormatting sqref="Z20:Z21">
    <cfRule type="cellIs" dxfId="509" priority="701" operator="equal">
      <formula>"NÃO"</formula>
    </cfRule>
    <cfRule type="cellIs" dxfId="508" priority="702" operator="equal">
      <formula>"SIM"</formula>
    </cfRule>
  </conditionalFormatting>
  <conditionalFormatting sqref="Z25:Z26">
    <cfRule type="cellIs" dxfId="507" priority="697" operator="equal">
      <formula>"OPORTUNIDADE"</formula>
    </cfRule>
  </conditionalFormatting>
  <conditionalFormatting sqref="Z25:Z26">
    <cfRule type="cellIs" dxfId="506" priority="695" operator="equal">
      <formula>"NÃO"</formula>
    </cfRule>
    <cfRule type="cellIs" dxfId="505" priority="696" operator="equal">
      <formula>"SIM"</formula>
    </cfRule>
  </conditionalFormatting>
  <conditionalFormatting sqref="Z23:Z24">
    <cfRule type="cellIs" dxfId="504" priority="694" operator="equal">
      <formula>"OPORTUNIDADE"</formula>
    </cfRule>
  </conditionalFormatting>
  <conditionalFormatting sqref="Z23:Z24">
    <cfRule type="cellIs" dxfId="503" priority="692" operator="equal">
      <formula>"NÃO"</formula>
    </cfRule>
    <cfRule type="cellIs" dxfId="502" priority="693" operator="equal">
      <formula>"SIM"</formula>
    </cfRule>
  </conditionalFormatting>
  <conditionalFormatting sqref="Z19:Z21">
    <cfRule type="cellIs" dxfId="501" priority="691" operator="equal">
      <formula>"OPORTUNIDADE"</formula>
    </cfRule>
  </conditionalFormatting>
  <conditionalFormatting sqref="Z19:Z21">
    <cfRule type="cellIs" dxfId="500" priority="689" operator="equal">
      <formula>"NÃO"</formula>
    </cfRule>
    <cfRule type="cellIs" dxfId="499" priority="690" operator="equal">
      <formula>"SIM"</formula>
    </cfRule>
  </conditionalFormatting>
  <conditionalFormatting sqref="Y19:Y29">
    <cfRule type="cellIs" dxfId="498" priority="688" operator="equal">
      <formula>"OPORTUNIDADE"</formula>
    </cfRule>
  </conditionalFormatting>
  <conditionalFormatting sqref="Y19:Y29">
    <cfRule type="cellIs" dxfId="497" priority="686" operator="equal">
      <formula>"NÃO"</formula>
    </cfRule>
    <cfRule type="cellIs" dxfId="496" priority="687" operator="equal">
      <formula>"SIM"</formula>
    </cfRule>
  </conditionalFormatting>
  <conditionalFormatting sqref="Z19:Z20">
    <cfRule type="cellIs" dxfId="495" priority="685" operator="equal">
      <formula>"OPORTUNIDADE"</formula>
    </cfRule>
  </conditionalFormatting>
  <conditionalFormatting sqref="Z19:Z20">
    <cfRule type="cellIs" dxfId="494" priority="683" operator="equal">
      <formula>"NÃO"</formula>
    </cfRule>
    <cfRule type="cellIs" dxfId="493" priority="684" operator="equal">
      <formula>"SIM"</formula>
    </cfRule>
  </conditionalFormatting>
  <conditionalFormatting sqref="Y19:Y29">
    <cfRule type="cellIs" dxfId="492" priority="682" operator="equal">
      <formula>"OPORTUNIDADE"</formula>
    </cfRule>
  </conditionalFormatting>
  <conditionalFormatting sqref="Y19:Y29">
    <cfRule type="cellIs" dxfId="491" priority="680" operator="equal">
      <formula>"NÃO"</formula>
    </cfRule>
    <cfRule type="cellIs" dxfId="490" priority="681" operator="equal">
      <formula>"SIM"</formula>
    </cfRule>
  </conditionalFormatting>
  <conditionalFormatting sqref="BP13">
    <cfRule type="iconSet" priority="679">
      <iconSet showValue="0">
        <cfvo type="percent" val="0"/>
        <cfvo type="num" val="1"/>
        <cfvo type="num" val="1" gte="0"/>
      </iconSet>
    </cfRule>
  </conditionalFormatting>
  <conditionalFormatting sqref="Z28">
    <cfRule type="cellIs" dxfId="489" priority="678" operator="equal">
      <formula>"OPORTUNIDADE"</formula>
    </cfRule>
  </conditionalFormatting>
  <conditionalFormatting sqref="Z28">
    <cfRule type="cellIs" dxfId="488" priority="676" operator="equal">
      <formula>"NÃO"</formula>
    </cfRule>
    <cfRule type="cellIs" dxfId="487" priority="677" operator="equal">
      <formula>"SIM"</formula>
    </cfRule>
  </conditionalFormatting>
  <conditionalFormatting sqref="Z29">
    <cfRule type="cellIs" dxfId="486" priority="672" operator="equal">
      <formula>"OPORTUNIDADE"</formula>
    </cfRule>
  </conditionalFormatting>
  <conditionalFormatting sqref="Z29">
    <cfRule type="cellIs" dxfId="485" priority="670" operator="equal">
      <formula>"NÃO"</formula>
    </cfRule>
    <cfRule type="cellIs" dxfId="484" priority="671" operator="equal">
      <formula>"SIM"</formula>
    </cfRule>
  </conditionalFormatting>
  <conditionalFormatting sqref="Z27">
    <cfRule type="cellIs" dxfId="483" priority="669" operator="equal">
      <formula>"OPORTUNIDADE"</formula>
    </cfRule>
  </conditionalFormatting>
  <conditionalFormatting sqref="Z27">
    <cfRule type="cellIs" dxfId="482" priority="667" operator="equal">
      <formula>"NÃO"</formula>
    </cfRule>
    <cfRule type="cellIs" dxfId="481" priority="668" operator="equal">
      <formula>"SIM"</formula>
    </cfRule>
  </conditionalFormatting>
  <conditionalFormatting sqref="Z18:Z19">
    <cfRule type="cellIs" dxfId="480" priority="663" operator="equal">
      <formula>"OPORTUNIDADE"</formula>
    </cfRule>
  </conditionalFormatting>
  <conditionalFormatting sqref="Z18:Z19">
    <cfRule type="cellIs" dxfId="479" priority="661" operator="equal">
      <formula>"NÃO"</formula>
    </cfRule>
    <cfRule type="cellIs" dxfId="478" priority="662" operator="equal">
      <formula>"SIM"</formula>
    </cfRule>
  </conditionalFormatting>
  <conditionalFormatting sqref="Y18:Y29">
    <cfRule type="cellIs" dxfId="477" priority="660" operator="equal">
      <formula>"OPORTUNIDADE"</formula>
    </cfRule>
  </conditionalFormatting>
  <conditionalFormatting sqref="Y18:Y29">
    <cfRule type="cellIs" dxfId="476" priority="658" operator="equal">
      <formula>"NÃO"</formula>
    </cfRule>
    <cfRule type="cellIs" dxfId="475" priority="659" operator="equal">
      <formula>"SIM"</formula>
    </cfRule>
  </conditionalFormatting>
  <conditionalFormatting sqref="BK6">
    <cfRule type="iconSet" priority="657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656">
      <iconSet showValue="0">
        <cfvo type="percent" val="0"/>
        <cfvo type="num" val="1"/>
        <cfvo type="num" val="1" gte="0"/>
      </iconSet>
    </cfRule>
  </conditionalFormatting>
  <conditionalFormatting sqref="Z24">
    <cfRule type="cellIs" dxfId="474" priority="655" operator="equal">
      <formula>"OPORTUNIDADE"</formula>
    </cfRule>
  </conditionalFormatting>
  <conditionalFormatting sqref="Z24">
    <cfRule type="cellIs" dxfId="473" priority="653" operator="equal">
      <formula>"NÃO"</formula>
    </cfRule>
    <cfRule type="cellIs" dxfId="472" priority="654" operator="equal">
      <formula>"SIM"</formula>
    </cfRule>
  </conditionalFormatting>
  <conditionalFormatting sqref="BP9">
    <cfRule type="iconSet" priority="652">
      <iconSet showValue="0">
        <cfvo type="percent" val="0"/>
        <cfvo type="num" val="1"/>
        <cfvo type="num" val="1" gte="0"/>
      </iconSet>
    </cfRule>
  </conditionalFormatting>
  <conditionalFormatting sqref="Z25">
    <cfRule type="cellIs" dxfId="471" priority="651" operator="equal">
      <formula>"OPORTUNIDADE"</formula>
    </cfRule>
  </conditionalFormatting>
  <conditionalFormatting sqref="Z25">
    <cfRule type="cellIs" dxfId="470" priority="649" operator="equal">
      <formula>"NÃO"</formula>
    </cfRule>
    <cfRule type="cellIs" dxfId="469" priority="650" operator="equal">
      <formula>"SIM"</formula>
    </cfRule>
  </conditionalFormatting>
  <conditionalFormatting sqref="Z21">
    <cfRule type="cellIs" dxfId="468" priority="645" operator="equal">
      <formula>"OPORTUNIDADE"</formula>
    </cfRule>
  </conditionalFormatting>
  <conditionalFormatting sqref="Z21">
    <cfRule type="cellIs" dxfId="467" priority="643" operator="equal">
      <formula>"NÃO"</formula>
    </cfRule>
    <cfRule type="cellIs" dxfId="466" priority="644" operator="equal">
      <formula>"SIM"</formula>
    </cfRule>
  </conditionalFormatting>
  <conditionalFormatting sqref="Z22">
    <cfRule type="cellIs" dxfId="465" priority="642" operator="equal">
      <formula>"OPORTUNIDADE"</formula>
    </cfRule>
  </conditionalFormatting>
  <conditionalFormatting sqref="Z22">
    <cfRule type="cellIs" dxfId="464" priority="640" operator="equal">
      <formula>"NÃO"</formula>
    </cfRule>
    <cfRule type="cellIs" dxfId="463" priority="641" operator="equal">
      <formula>"SIM"</formula>
    </cfRule>
  </conditionalFormatting>
  <conditionalFormatting sqref="BJ19">
    <cfRule type="iconSet" priority="636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634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33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32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31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30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29">
      <iconSet showValue="0">
        <cfvo type="percent" val="0"/>
        <cfvo type="num" val="1"/>
        <cfvo type="num" val="1" gte="0"/>
      </iconSet>
    </cfRule>
  </conditionalFormatting>
  <conditionalFormatting sqref="Z36">
    <cfRule type="cellIs" dxfId="462" priority="628" operator="equal">
      <formula>"OPORTUNIDADE"</formula>
    </cfRule>
  </conditionalFormatting>
  <conditionalFormatting sqref="Z36">
    <cfRule type="cellIs" dxfId="461" priority="626" operator="equal">
      <formula>"NÃO"</formula>
    </cfRule>
    <cfRule type="cellIs" dxfId="460" priority="627" operator="equal">
      <formula>"SIM"</formula>
    </cfRule>
  </conditionalFormatting>
  <conditionalFormatting sqref="Z36">
    <cfRule type="cellIs" dxfId="459" priority="625" operator="equal">
      <formula>"OPORTUNIDADE"</formula>
    </cfRule>
  </conditionalFormatting>
  <conditionalFormatting sqref="Z36">
    <cfRule type="cellIs" dxfId="458" priority="623" operator="equal">
      <formula>"NÃO"</formula>
    </cfRule>
    <cfRule type="cellIs" dxfId="457" priority="624" operator="equal">
      <formula>"SIM"</formula>
    </cfRule>
  </conditionalFormatting>
  <conditionalFormatting sqref="Z36">
    <cfRule type="cellIs" dxfId="456" priority="613" operator="equal">
      <formula>"OPORTUNIDADE"</formula>
    </cfRule>
  </conditionalFormatting>
  <conditionalFormatting sqref="Z36">
    <cfRule type="cellIs" dxfId="455" priority="611" operator="equal">
      <formula>"NÃO"</formula>
    </cfRule>
    <cfRule type="cellIs" dxfId="454" priority="612" operator="equal">
      <formula>"SIM"</formula>
    </cfRule>
  </conditionalFormatting>
  <conditionalFormatting sqref="Z37:Z38">
    <cfRule type="cellIs" dxfId="453" priority="610" operator="equal">
      <formula>"OPORTUNIDADE"</formula>
    </cfRule>
  </conditionalFormatting>
  <conditionalFormatting sqref="Z37:Z38">
    <cfRule type="cellIs" dxfId="452" priority="608" operator="equal">
      <formula>"NÃO"</formula>
    </cfRule>
    <cfRule type="cellIs" dxfId="451" priority="609" operator="equal">
      <formula>"SIM"</formula>
    </cfRule>
  </conditionalFormatting>
  <conditionalFormatting sqref="BJ18">
    <cfRule type="iconSet" priority="601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00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450" priority="599" operator="equal">
      <formula>"OPORTUNIDADE"</formula>
    </cfRule>
  </conditionalFormatting>
  <conditionalFormatting sqref="Z35:Z36">
    <cfRule type="cellIs" dxfId="449" priority="597" operator="equal">
      <formula>"NÃO"</formula>
    </cfRule>
    <cfRule type="cellIs" dxfId="448" priority="598" operator="equal">
      <formula>"SIM"</formula>
    </cfRule>
  </conditionalFormatting>
  <conditionalFormatting sqref="BK27">
    <cfRule type="iconSet" priority="593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592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575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447" priority="574" operator="equal">
      <formula>"OPORTUNIDADE"</formula>
    </cfRule>
  </conditionalFormatting>
  <conditionalFormatting sqref="Z34:Z35">
    <cfRule type="cellIs" dxfId="446" priority="572" operator="equal">
      <formula>"NÃO"</formula>
    </cfRule>
    <cfRule type="cellIs" dxfId="445" priority="573" operator="equal">
      <formula>"SIM"</formula>
    </cfRule>
  </conditionalFormatting>
  <conditionalFormatting sqref="Z33:Z35">
    <cfRule type="cellIs" dxfId="444" priority="571" operator="equal">
      <formula>"OPORTUNIDADE"</formula>
    </cfRule>
  </conditionalFormatting>
  <conditionalFormatting sqref="Z33:Z35">
    <cfRule type="cellIs" dxfId="443" priority="569" operator="equal">
      <formula>"NÃO"</formula>
    </cfRule>
    <cfRule type="cellIs" dxfId="442" priority="570" operator="equal">
      <formula>"SIM"</formula>
    </cfRule>
  </conditionalFormatting>
  <conditionalFormatting sqref="Z33:Z35">
    <cfRule type="cellIs" dxfId="441" priority="565" operator="equal">
      <formula>"OPORTUNIDADE"</formula>
    </cfRule>
  </conditionalFormatting>
  <conditionalFormatting sqref="Z33:Z35">
    <cfRule type="cellIs" dxfId="440" priority="563" operator="equal">
      <formula>"NÃO"</formula>
    </cfRule>
    <cfRule type="cellIs" dxfId="439" priority="564" operator="equal">
      <formula>"SIM"</formula>
    </cfRule>
  </conditionalFormatting>
  <conditionalFormatting sqref="Z33:Z34">
    <cfRule type="cellIs" dxfId="438" priority="559" operator="equal">
      <formula>"OPORTUNIDADE"</formula>
    </cfRule>
  </conditionalFormatting>
  <conditionalFormatting sqref="Z33:Z34">
    <cfRule type="cellIs" dxfId="437" priority="557" operator="equal">
      <formula>"NÃO"</formula>
    </cfRule>
    <cfRule type="cellIs" dxfId="436" priority="558" operator="equal">
      <formula>"SIM"</formula>
    </cfRule>
  </conditionalFormatting>
  <conditionalFormatting sqref="Y33:Y45">
    <cfRule type="cellIs" dxfId="435" priority="553" operator="equal">
      <formula>"OPORTUNIDADE"</formula>
    </cfRule>
  </conditionalFormatting>
  <conditionalFormatting sqref="Y33:Y45">
    <cfRule type="cellIs" dxfId="434" priority="551" operator="equal">
      <formula>"NÃO"</formula>
    </cfRule>
    <cfRule type="cellIs" dxfId="433" priority="552" operator="equal">
      <formula>"SIM"</formula>
    </cfRule>
  </conditionalFormatting>
  <conditionalFormatting sqref="Y34:Y45">
    <cfRule type="cellIs" dxfId="432" priority="550" operator="equal">
      <formula>"OPORTUNIDADE"</formula>
    </cfRule>
  </conditionalFormatting>
  <conditionalFormatting sqref="Y34:Y45">
    <cfRule type="cellIs" dxfId="431" priority="548" operator="equal">
      <formula>"NÃO"</formula>
    </cfRule>
    <cfRule type="cellIs" dxfId="430" priority="549" operator="equal">
      <formula>"SIM"</formula>
    </cfRule>
  </conditionalFormatting>
  <conditionalFormatting sqref="BK22">
    <cfRule type="iconSet" priority="547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29" priority="540" operator="equal">
      <formula>"OPORTUNIDADE"</formula>
    </cfRule>
  </conditionalFormatting>
  <conditionalFormatting sqref="Z42:Z43">
    <cfRule type="cellIs" dxfId="428" priority="538" operator="equal">
      <formula>"NÃO"</formula>
    </cfRule>
    <cfRule type="cellIs" dxfId="427" priority="539" operator="equal">
      <formula>"SIM"</formula>
    </cfRule>
  </conditionalFormatting>
  <conditionalFormatting sqref="Y46:Y50 Y52:Y60">
    <cfRule type="cellIs" dxfId="426" priority="534" operator="equal">
      <formula>"OPORTUNIDADE"</formula>
    </cfRule>
  </conditionalFormatting>
  <conditionalFormatting sqref="Y46:Y50 Y52:Y60">
    <cfRule type="cellIs" dxfId="425" priority="532" operator="equal">
      <formula>"NÃO"</formula>
    </cfRule>
    <cfRule type="cellIs" dxfId="424" priority="533" operator="equal">
      <formula>"SIM"</formula>
    </cfRule>
  </conditionalFormatting>
  <conditionalFormatting sqref="Z43:Z45">
    <cfRule type="cellIs" dxfId="423" priority="525" operator="equal">
      <formula>"OPORTUNIDADE"</formula>
    </cfRule>
  </conditionalFormatting>
  <conditionalFormatting sqref="Z43:Z45">
    <cfRule type="cellIs" dxfId="422" priority="523" operator="equal">
      <formula>"NÃO"</formula>
    </cfRule>
    <cfRule type="cellIs" dxfId="421" priority="524" operator="equal">
      <formula>"SIM"</formula>
    </cfRule>
  </conditionalFormatting>
  <conditionalFormatting sqref="Z39">
    <cfRule type="cellIs" dxfId="420" priority="519" operator="equal">
      <formula>"OPORTUNIDADE"</formula>
    </cfRule>
  </conditionalFormatting>
  <conditionalFormatting sqref="Z39">
    <cfRule type="cellIs" dxfId="419" priority="517" operator="equal">
      <formula>"NÃO"</formula>
    </cfRule>
    <cfRule type="cellIs" dxfId="418" priority="518" operator="equal">
      <formula>"SIM"</formula>
    </cfRule>
  </conditionalFormatting>
  <conditionalFormatting sqref="Z43:Z44">
    <cfRule type="cellIs" dxfId="417" priority="492" operator="equal">
      <formula>"OPORTUNIDADE"</formula>
    </cfRule>
  </conditionalFormatting>
  <conditionalFormatting sqref="Z43:Z44">
    <cfRule type="cellIs" dxfId="416" priority="490" operator="equal">
      <formula>"NÃO"</formula>
    </cfRule>
    <cfRule type="cellIs" dxfId="415" priority="491" operator="equal">
      <formula>"SIM"</formula>
    </cfRule>
  </conditionalFormatting>
  <conditionalFormatting sqref="Z44:Z46">
    <cfRule type="cellIs" dxfId="414" priority="483" operator="equal">
      <formula>"OPORTUNIDADE"</formula>
    </cfRule>
  </conditionalFormatting>
  <conditionalFormatting sqref="Z44:Z46">
    <cfRule type="cellIs" dxfId="413" priority="481" operator="equal">
      <formula>"NÃO"</formula>
    </cfRule>
    <cfRule type="cellIs" dxfId="412" priority="482" operator="equal">
      <formula>"SIM"</formula>
    </cfRule>
  </conditionalFormatting>
  <conditionalFormatting sqref="BP27">
    <cfRule type="iconSet" priority="462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11" priority="461" operator="equal">
      <formula>"OPORTUNIDADE"</formula>
    </cfRule>
  </conditionalFormatting>
  <conditionalFormatting sqref="Y47:Y60">
    <cfRule type="cellIs" dxfId="410" priority="459" operator="equal">
      <formula>"NÃO"</formula>
    </cfRule>
    <cfRule type="cellIs" dxfId="409" priority="460" operator="equal">
      <formula>"SIM"</formula>
    </cfRule>
  </conditionalFormatting>
  <conditionalFormatting sqref="Z47:Z48">
    <cfRule type="cellIs" dxfId="408" priority="458" operator="equal">
      <formula>"OPORTUNIDADE"</formula>
    </cfRule>
  </conditionalFormatting>
  <conditionalFormatting sqref="Z47:Z48">
    <cfRule type="cellIs" dxfId="407" priority="456" operator="equal">
      <formula>"NÃO"</formula>
    </cfRule>
    <cfRule type="cellIs" dxfId="406" priority="457" operator="equal">
      <formula>"SIM"</formula>
    </cfRule>
  </conditionalFormatting>
  <conditionalFormatting sqref="Z47:Z48">
    <cfRule type="cellIs" dxfId="405" priority="455" operator="equal">
      <formula>"OPORTUNIDADE"</formula>
    </cfRule>
  </conditionalFormatting>
  <conditionalFormatting sqref="Z47:Z48">
    <cfRule type="cellIs" dxfId="404" priority="453" operator="equal">
      <formula>"NÃO"</formula>
    </cfRule>
    <cfRule type="cellIs" dxfId="403" priority="454" operator="equal">
      <formula>"SIM"</formula>
    </cfRule>
  </conditionalFormatting>
  <conditionalFormatting sqref="Y47:Y50 Y52:Y60">
    <cfRule type="cellIs" dxfId="402" priority="452" operator="equal">
      <formula>"OPORTUNIDADE"</formula>
    </cfRule>
  </conditionalFormatting>
  <conditionalFormatting sqref="Y47:Y50 Y52:Y60">
    <cfRule type="cellIs" dxfId="401" priority="450" operator="equal">
      <formula>"NÃO"</formula>
    </cfRule>
    <cfRule type="cellIs" dxfId="400" priority="451" operator="equal">
      <formula>"SIM"</formula>
    </cfRule>
  </conditionalFormatting>
  <conditionalFormatting sqref="Z47">
    <cfRule type="cellIs" dxfId="399" priority="449" operator="equal">
      <formula>"OPORTUNIDADE"</formula>
    </cfRule>
  </conditionalFormatting>
  <conditionalFormatting sqref="Z47">
    <cfRule type="cellIs" dxfId="398" priority="447" operator="equal">
      <formula>"NÃO"</formula>
    </cfRule>
    <cfRule type="cellIs" dxfId="397" priority="448" operator="equal">
      <formula>"SIM"</formula>
    </cfRule>
  </conditionalFormatting>
  <conditionalFormatting sqref="Z47">
    <cfRule type="cellIs" dxfId="396" priority="446" operator="equal">
      <formula>"OPORTUNIDADE"</formula>
    </cfRule>
  </conditionalFormatting>
  <conditionalFormatting sqref="Z47">
    <cfRule type="cellIs" dxfId="395" priority="444" operator="equal">
      <formula>"NÃO"</formula>
    </cfRule>
    <cfRule type="cellIs" dxfId="394" priority="445" operator="equal">
      <formula>"SIM"</formula>
    </cfRule>
  </conditionalFormatting>
  <conditionalFormatting sqref="Z47">
    <cfRule type="cellIs" dxfId="393" priority="443" operator="equal">
      <formula>"OPORTUNIDADE"</formula>
    </cfRule>
  </conditionalFormatting>
  <conditionalFormatting sqref="Z47">
    <cfRule type="cellIs" dxfId="392" priority="441" operator="equal">
      <formula>"NÃO"</formula>
    </cfRule>
    <cfRule type="cellIs" dxfId="391" priority="442" operator="equal">
      <formula>"SIM"</formula>
    </cfRule>
  </conditionalFormatting>
  <conditionalFormatting sqref="Z41">
    <cfRule type="cellIs" dxfId="390" priority="437" operator="equal">
      <formula>"OPORTUNIDADE"</formula>
    </cfRule>
  </conditionalFormatting>
  <conditionalFormatting sqref="Z41">
    <cfRule type="cellIs" dxfId="389" priority="435" operator="equal">
      <formula>"NÃO"</formula>
    </cfRule>
    <cfRule type="cellIs" dxfId="388" priority="436" operator="equal">
      <formula>"SIM"</formula>
    </cfRule>
  </conditionalFormatting>
  <conditionalFormatting sqref="Z41">
    <cfRule type="cellIs" dxfId="387" priority="434" operator="equal">
      <formula>"OPORTUNIDADE"</formula>
    </cfRule>
  </conditionalFormatting>
  <conditionalFormatting sqref="Z41">
    <cfRule type="cellIs" dxfId="386" priority="432" operator="equal">
      <formula>"NÃO"</formula>
    </cfRule>
    <cfRule type="cellIs" dxfId="385" priority="433" operator="equal">
      <formula>"SIM"</formula>
    </cfRule>
  </conditionalFormatting>
  <conditionalFormatting sqref="Z40">
    <cfRule type="cellIs" dxfId="384" priority="428" operator="equal">
      <formula>"OPORTUNIDADE"</formula>
    </cfRule>
  </conditionalFormatting>
  <conditionalFormatting sqref="Z40">
    <cfRule type="cellIs" dxfId="383" priority="426" operator="equal">
      <formula>"NÃO"</formula>
    </cfRule>
    <cfRule type="cellIs" dxfId="382" priority="427" operator="equal">
      <formula>"SIM"</formula>
    </cfRule>
  </conditionalFormatting>
  <conditionalFormatting sqref="Z40">
    <cfRule type="cellIs" dxfId="381" priority="425" operator="equal">
      <formula>"OPORTUNIDADE"</formula>
    </cfRule>
  </conditionalFormatting>
  <conditionalFormatting sqref="Z40">
    <cfRule type="cellIs" dxfId="380" priority="423" operator="equal">
      <formula>"NÃO"</formula>
    </cfRule>
    <cfRule type="cellIs" dxfId="379" priority="424" operator="equal">
      <formula>"SIM"</formula>
    </cfRule>
  </conditionalFormatting>
  <conditionalFormatting sqref="Z40">
    <cfRule type="cellIs" dxfId="378" priority="422" operator="equal">
      <formula>"OPORTUNIDADE"</formula>
    </cfRule>
  </conditionalFormatting>
  <conditionalFormatting sqref="Z40">
    <cfRule type="cellIs" dxfId="377" priority="420" operator="equal">
      <formula>"NÃO"</formula>
    </cfRule>
    <cfRule type="cellIs" dxfId="376" priority="421" operator="equal">
      <formula>"SIM"</formula>
    </cfRule>
  </conditionalFormatting>
  <conditionalFormatting sqref="BP23">
    <cfRule type="iconSet" priority="419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18">
      <iconSet showValue="0">
        <cfvo type="percent" val="0"/>
        <cfvo type="num" val="1"/>
        <cfvo type="num" val="1" gte="0"/>
      </iconSet>
    </cfRule>
  </conditionalFormatting>
  <conditionalFormatting sqref="Z45">
    <cfRule type="cellIs" dxfId="375" priority="417" operator="equal">
      <formula>"OPORTUNIDADE"</formula>
    </cfRule>
  </conditionalFormatting>
  <conditionalFormatting sqref="Z45">
    <cfRule type="cellIs" dxfId="374" priority="415" operator="equal">
      <formula>"NÃO"</formula>
    </cfRule>
    <cfRule type="cellIs" dxfId="373" priority="416" operator="equal">
      <formula>"SIM"</formula>
    </cfRule>
  </conditionalFormatting>
  <conditionalFormatting sqref="BJ35:BK35">
    <cfRule type="iconSet" priority="414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13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12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11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545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372" priority="410" operator="equal">
      <formula>"OPORTUNIDADE"</formula>
    </cfRule>
  </conditionalFormatting>
  <conditionalFormatting sqref="Z47:Z49">
    <cfRule type="cellIs" dxfId="371" priority="408" operator="equal">
      <formula>"NÃO"</formula>
    </cfRule>
    <cfRule type="cellIs" dxfId="370" priority="409" operator="equal">
      <formula>"SIM"</formula>
    </cfRule>
  </conditionalFormatting>
  <conditionalFormatting sqref="Z47:Z49">
    <cfRule type="cellIs" dxfId="369" priority="407" operator="equal">
      <formula>"OPORTUNIDADE"</formula>
    </cfRule>
  </conditionalFormatting>
  <conditionalFormatting sqref="Z47:Z49">
    <cfRule type="cellIs" dxfId="368" priority="405" operator="equal">
      <formula>"NÃO"</formula>
    </cfRule>
    <cfRule type="cellIs" dxfId="367" priority="406" operator="equal">
      <formula>"SIM"</formula>
    </cfRule>
  </conditionalFormatting>
  <conditionalFormatting sqref="Z47:Z49">
    <cfRule type="cellIs" dxfId="366" priority="404" operator="equal">
      <formula>"OPORTUNIDADE"</formula>
    </cfRule>
  </conditionalFormatting>
  <conditionalFormatting sqref="Z47:Z49">
    <cfRule type="cellIs" dxfId="365" priority="402" operator="equal">
      <formula>"NÃO"</formula>
    </cfRule>
    <cfRule type="cellIs" dxfId="364" priority="403" operator="equal">
      <formula>"SIM"</formula>
    </cfRule>
  </conditionalFormatting>
  <conditionalFormatting sqref="Z47:Z49">
    <cfRule type="cellIs" dxfId="363" priority="401" operator="equal">
      <formula>"OPORTUNIDADE"</formula>
    </cfRule>
  </conditionalFormatting>
  <conditionalFormatting sqref="Z47:Z49">
    <cfRule type="cellIs" dxfId="362" priority="399" operator="equal">
      <formula>"NÃO"</formula>
    </cfRule>
    <cfRule type="cellIs" dxfId="361" priority="400" operator="equal">
      <formula>"SIM"</formula>
    </cfRule>
  </conditionalFormatting>
  <conditionalFormatting sqref="Z49">
    <cfRule type="cellIs" dxfId="360" priority="392" operator="equal">
      <formula>"OPORTUNIDADE"</formula>
    </cfRule>
  </conditionalFormatting>
  <conditionalFormatting sqref="Z49">
    <cfRule type="cellIs" dxfId="359" priority="390" operator="equal">
      <formula>"NÃO"</formula>
    </cfRule>
    <cfRule type="cellIs" dxfId="358" priority="391" operator="equal">
      <formula>"SIM"</formula>
    </cfRule>
  </conditionalFormatting>
  <conditionalFormatting sqref="Z49">
    <cfRule type="cellIs" dxfId="357" priority="389" operator="equal">
      <formula>"OPORTUNIDADE"</formula>
    </cfRule>
  </conditionalFormatting>
  <conditionalFormatting sqref="Z49">
    <cfRule type="cellIs" dxfId="356" priority="387" operator="equal">
      <formula>"NÃO"</formula>
    </cfRule>
    <cfRule type="cellIs" dxfId="355" priority="388" operator="equal">
      <formula>"SIM"</formula>
    </cfRule>
  </conditionalFormatting>
  <conditionalFormatting sqref="Z49">
    <cfRule type="cellIs" dxfId="354" priority="386" operator="equal">
      <formula>"OPORTUNIDADE"</formula>
    </cfRule>
  </conditionalFormatting>
  <conditionalFormatting sqref="Z49">
    <cfRule type="cellIs" dxfId="353" priority="384" operator="equal">
      <formula>"NÃO"</formula>
    </cfRule>
    <cfRule type="cellIs" dxfId="352" priority="385" operator="equal">
      <formula>"SIM"</formula>
    </cfRule>
  </conditionalFormatting>
  <conditionalFormatting sqref="Z49">
    <cfRule type="cellIs" dxfId="351" priority="383" operator="equal">
      <formula>"OPORTUNIDADE"</formula>
    </cfRule>
  </conditionalFormatting>
  <conditionalFormatting sqref="Z49">
    <cfRule type="cellIs" dxfId="350" priority="381" operator="equal">
      <formula>"NÃO"</formula>
    </cfRule>
    <cfRule type="cellIs" dxfId="349" priority="382" operator="equal">
      <formula>"SIM"</formula>
    </cfRule>
  </conditionalFormatting>
  <conditionalFormatting sqref="Z56">
    <cfRule type="cellIs" dxfId="348" priority="368" operator="equal">
      <formula>"OPORTUNIDADE"</formula>
    </cfRule>
  </conditionalFormatting>
  <conditionalFormatting sqref="Z56">
    <cfRule type="cellIs" dxfId="347" priority="366" operator="equal">
      <formula>"NÃO"</formula>
    </cfRule>
    <cfRule type="cellIs" dxfId="346" priority="367" operator="equal">
      <formula>"SIM"</formula>
    </cfRule>
  </conditionalFormatting>
  <conditionalFormatting sqref="Z56">
    <cfRule type="cellIs" dxfId="345" priority="365" operator="equal">
      <formula>"OPORTUNIDADE"</formula>
    </cfRule>
  </conditionalFormatting>
  <conditionalFormatting sqref="Z56">
    <cfRule type="cellIs" dxfId="344" priority="363" operator="equal">
      <formula>"NÃO"</formula>
    </cfRule>
    <cfRule type="cellIs" dxfId="343" priority="364" operator="equal">
      <formula>"SIM"</formula>
    </cfRule>
  </conditionalFormatting>
  <conditionalFormatting sqref="Z56">
    <cfRule type="cellIs" dxfId="342" priority="362" operator="equal">
      <formula>"OPORTUNIDADE"</formula>
    </cfRule>
  </conditionalFormatting>
  <conditionalFormatting sqref="Z56">
    <cfRule type="cellIs" dxfId="341" priority="360" operator="equal">
      <formula>"NÃO"</formula>
    </cfRule>
    <cfRule type="cellIs" dxfId="340" priority="361" operator="equal">
      <formula>"SIM"</formula>
    </cfRule>
  </conditionalFormatting>
  <conditionalFormatting sqref="Z58">
    <cfRule type="cellIs" dxfId="339" priority="356" operator="equal">
      <formula>"OPORTUNIDADE"</formula>
    </cfRule>
  </conditionalFormatting>
  <conditionalFormatting sqref="Z58">
    <cfRule type="cellIs" dxfId="338" priority="354" operator="equal">
      <formula>"NÃO"</formula>
    </cfRule>
    <cfRule type="cellIs" dxfId="337" priority="355" operator="equal">
      <formula>"SIM"</formula>
    </cfRule>
  </conditionalFormatting>
  <conditionalFormatting sqref="Z58">
    <cfRule type="cellIs" dxfId="336" priority="353" operator="equal">
      <formula>"OPORTUNIDADE"</formula>
    </cfRule>
  </conditionalFormatting>
  <conditionalFormatting sqref="Z58">
    <cfRule type="cellIs" dxfId="335" priority="351" operator="equal">
      <formula>"NÃO"</formula>
    </cfRule>
    <cfRule type="cellIs" dxfId="334" priority="352" operator="equal">
      <formula>"SIM"</formula>
    </cfRule>
  </conditionalFormatting>
  <conditionalFormatting sqref="Z57">
    <cfRule type="cellIs" dxfId="333" priority="338" operator="equal">
      <formula>"OPORTUNIDADE"</formula>
    </cfRule>
  </conditionalFormatting>
  <conditionalFormatting sqref="Z57">
    <cfRule type="cellIs" dxfId="332" priority="336" operator="equal">
      <formula>"NÃO"</formula>
    </cfRule>
    <cfRule type="cellIs" dxfId="331" priority="337" operator="equal">
      <formula>"SIM"</formula>
    </cfRule>
  </conditionalFormatting>
  <conditionalFormatting sqref="BP45">
    <cfRule type="iconSet" priority="334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30" priority="333" operator="equal">
      <formula>"OPORTUNIDADE"</formula>
    </cfRule>
  </conditionalFormatting>
  <conditionalFormatting sqref="Y66">
    <cfRule type="cellIs" dxfId="329" priority="331" operator="equal">
      <formula>"NÃO"</formula>
    </cfRule>
    <cfRule type="cellIs" dxfId="328" priority="332" operator="equal">
      <formula>"SIM"</formula>
    </cfRule>
  </conditionalFormatting>
  <conditionalFormatting sqref="Z66">
    <cfRule type="cellIs" dxfId="327" priority="330" operator="equal">
      <formula>"OPORTUNIDADE"</formula>
    </cfRule>
  </conditionalFormatting>
  <conditionalFormatting sqref="Z66">
    <cfRule type="cellIs" dxfId="326" priority="328" operator="equal">
      <formula>"NÃO"</formula>
    </cfRule>
    <cfRule type="cellIs" dxfId="325" priority="329" operator="equal">
      <formula>"SIM"</formula>
    </cfRule>
  </conditionalFormatting>
  <conditionalFormatting sqref="Z51">
    <cfRule type="cellIs" dxfId="324" priority="327" operator="equal">
      <formula>"OPORTUNIDADE"</formula>
    </cfRule>
  </conditionalFormatting>
  <conditionalFormatting sqref="Z51">
    <cfRule type="cellIs" dxfId="323" priority="325" operator="equal">
      <formula>"NÃO"</formula>
    </cfRule>
    <cfRule type="cellIs" dxfId="322" priority="326" operator="equal">
      <formula>"SIM"</formula>
    </cfRule>
  </conditionalFormatting>
  <conditionalFormatting sqref="Z51">
    <cfRule type="cellIs" dxfId="321" priority="324" operator="equal">
      <formula>"OPORTUNIDADE"</formula>
    </cfRule>
  </conditionalFormatting>
  <conditionalFormatting sqref="Z51">
    <cfRule type="cellIs" dxfId="320" priority="322" operator="equal">
      <formula>"NÃO"</formula>
    </cfRule>
    <cfRule type="cellIs" dxfId="319" priority="323" operator="equal">
      <formula>"SIM"</formula>
    </cfRule>
  </conditionalFormatting>
  <conditionalFormatting sqref="Z51">
    <cfRule type="cellIs" dxfId="318" priority="312" operator="equal">
      <formula>"OPORTUNIDADE"</formula>
    </cfRule>
  </conditionalFormatting>
  <conditionalFormatting sqref="Z51">
    <cfRule type="cellIs" dxfId="317" priority="310" operator="equal">
      <formula>"NÃO"</formula>
    </cfRule>
    <cfRule type="cellIs" dxfId="316" priority="311" operator="equal">
      <formula>"SIM"</formula>
    </cfRule>
  </conditionalFormatting>
  <conditionalFormatting sqref="Z50">
    <cfRule type="cellIs" dxfId="315" priority="309" operator="equal">
      <formula>"OPORTUNIDADE"</formula>
    </cfRule>
  </conditionalFormatting>
  <conditionalFormatting sqref="Z50">
    <cfRule type="cellIs" dxfId="314" priority="307" operator="equal">
      <formula>"NÃO"</formula>
    </cfRule>
    <cfRule type="cellIs" dxfId="313" priority="308" operator="equal">
      <formula>"SIM"</formula>
    </cfRule>
  </conditionalFormatting>
  <conditionalFormatting sqref="Z60">
    <cfRule type="cellIs" dxfId="312" priority="294" operator="equal">
      <formula>"OPORTUNIDADE"</formula>
    </cfRule>
  </conditionalFormatting>
  <conditionalFormatting sqref="Z60">
    <cfRule type="cellIs" dxfId="311" priority="292" operator="equal">
      <formula>"NÃO"</formula>
    </cfRule>
    <cfRule type="cellIs" dxfId="310" priority="293" operator="equal">
      <formula>"SIM"</formula>
    </cfRule>
  </conditionalFormatting>
  <conditionalFormatting sqref="Z60">
    <cfRule type="cellIs" dxfId="309" priority="291" operator="equal">
      <formula>"OPORTUNIDADE"</formula>
    </cfRule>
  </conditionalFormatting>
  <conditionalFormatting sqref="Z60">
    <cfRule type="cellIs" dxfId="308" priority="289" operator="equal">
      <formula>"NÃO"</formula>
    </cfRule>
    <cfRule type="cellIs" dxfId="307" priority="290" operator="equal">
      <formula>"SIM"</formula>
    </cfRule>
  </conditionalFormatting>
  <conditionalFormatting sqref="Z60">
    <cfRule type="cellIs" dxfId="306" priority="288" operator="equal">
      <formula>"OPORTUNIDADE"</formula>
    </cfRule>
  </conditionalFormatting>
  <conditionalFormatting sqref="Z60">
    <cfRule type="cellIs" dxfId="305" priority="286" operator="equal">
      <formula>"NÃO"</formula>
    </cfRule>
    <cfRule type="cellIs" dxfId="304" priority="287" operator="equal">
      <formula>"SIM"</formula>
    </cfRule>
  </conditionalFormatting>
  <conditionalFormatting sqref="Y64">
    <cfRule type="cellIs" dxfId="303" priority="282" operator="equal">
      <formula>"OPORTUNIDADE"</formula>
    </cfRule>
  </conditionalFormatting>
  <conditionalFormatting sqref="Y64">
    <cfRule type="cellIs" dxfId="302" priority="280" operator="equal">
      <formula>"NÃO"</formula>
    </cfRule>
    <cfRule type="cellIs" dxfId="301" priority="281" operator="equal">
      <formula>"SIM"</formula>
    </cfRule>
  </conditionalFormatting>
  <conditionalFormatting sqref="Z64">
    <cfRule type="cellIs" dxfId="300" priority="279" operator="equal">
      <formula>"OPORTUNIDADE"</formula>
    </cfRule>
  </conditionalFormatting>
  <conditionalFormatting sqref="Z64">
    <cfRule type="cellIs" dxfId="299" priority="277" operator="equal">
      <formula>"NÃO"</formula>
    </cfRule>
    <cfRule type="cellIs" dxfId="298" priority="278" operator="equal">
      <formula>"SIM"</formula>
    </cfRule>
  </conditionalFormatting>
  <conditionalFormatting sqref="Y65">
    <cfRule type="cellIs" dxfId="297" priority="252" operator="equal">
      <formula>"OPORTUNIDADE"</formula>
    </cfRule>
  </conditionalFormatting>
  <conditionalFormatting sqref="Y65">
    <cfRule type="cellIs" dxfId="296" priority="250" operator="equal">
      <formula>"NÃO"</formula>
    </cfRule>
    <cfRule type="cellIs" dxfId="295" priority="251" operator="equal">
      <formula>"SIM"</formula>
    </cfRule>
  </conditionalFormatting>
  <conditionalFormatting sqref="Z65">
    <cfRule type="cellIs" dxfId="294" priority="249" operator="equal">
      <formula>"OPORTUNIDADE"</formula>
    </cfRule>
  </conditionalFormatting>
  <conditionalFormatting sqref="Z65">
    <cfRule type="cellIs" dxfId="293" priority="247" operator="equal">
      <formula>"NÃO"</formula>
    </cfRule>
    <cfRule type="cellIs" dxfId="292" priority="248" operator="equal">
      <formula>"SIM"</formula>
    </cfRule>
  </conditionalFormatting>
  <conditionalFormatting sqref="Z65">
    <cfRule type="cellIs" dxfId="291" priority="246" operator="equal">
      <formula>"OPORTUNIDADE"</formula>
    </cfRule>
  </conditionalFormatting>
  <conditionalFormatting sqref="Z65">
    <cfRule type="cellIs" dxfId="290" priority="244" operator="equal">
      <formula>"NÃO"</formula>
    </cfRule>
    <cfRule type="cellIs" dxfId="289" priority="245" operator="equal">
      <formula>"SIM"</formula>
    </cfRule>
  </conditionalFormatting>
  <conditionalFormatting sqref="Z65">
    <cfRule type="cellIs" dxfId="288" priority="243" operator="equal">
      <formula>"OPORTUNIDADE"</formula>
    </cfRule>
  </conditionalFormatting>
  <conditionalFormatting sqref="Z65">
    <cfRule type="cellIs" dxfId="287" priority="241" operator="equal">
      <formula>"NÃO"</formula>
    </cfRule>
    <cfRule type="cellIs" dxfId="286" priority="242" operator="equal">
      <formula>"SIM"</formula>
    </cfRule>
  </conditionalFormatting>
  <conditionalFormatting sqref="Y73:Y75">
    <cfRule type="cellIs" dxfId="285" priority="240" operator="equal">
      <formula>"OPORTUNIDADE"</formula>
    </cfRule>
  </conditionalFormatting>
  <conditionalFormatting sqref="Y73:Y75">
    <cfRule type="cellIs" dxfId="284" priority="238" operator="equal">
      <formula>"NÃO"</formula>
    </cfRule>
    <cfRule type="cellIs" dxfId="283" priority="239" operator="equal">
      <formula>"SIM"</formula>
    </cfRule>
  </conditionalFormatting>
  <conditionalFormatting sqref="Z73:Z74">
    <cfRule type="cellIs" dxfId="282" priority="237" operator="equal">
      <formula>"OPORTUNIDADE"</formula>
    </cfRule>
  </conditionalFormatting>
  <conditionalFormatting sqref="Z73:Z74">
    <cfRule type="cellIs" dxfId="281" priority="235" operator="equal">
      <formula>"NÃO"</formula>
    </cfRule>
    <cfRule type="cellIs" dxfId="280" priority="236" operator="equal">
      <formula>"SIM"</formula>
    </cfRule>
  </conditionalFormatting>
  <conditionalFormatting sqref="Z72">
    <cfRule type="cellIs" dxfId="279" priority="234" operator="equal">
      <formula>"OPORTUNIDADE"</formula>
    </cfRule>
  </conditionalFormatting>
  <conditionalFormatting sqref="Z72">
    <cfRule type="cellIs" dxfId="278" priority="232" operator="equal">
      <formula>"NÃO"</formula>
    </cfRule>
    <cfRule type="cellIs" dxfId="277" priority="233" operator="equal">
      <formula>"SIM"</formula>
    </cfRule>
  </conditionalFormatting>
  <conditionalFormatting sqref="Z72">
    <cfRule type="cellIs" dxfId="276" priority="231" operator="equal">
      <formula>"OPORTUNIDADE"</formula>
    </cfRule>
  </conditionalFormatting>
  <conditionalFormatting sqref="Z72">
    <cfRule type="cellIs" dxfId="275" priority="229" operator="equal">
      <formula>"NÃO"</formula>
    </cfRule>
    <cfRule type="cellIs" dxfId="274" priority="230" operator="equal">
      <formula>"SIM"</formula>
    </cfRule>
  </conditionalFormatting>
  <conditionalFormatting sqref="Z72">
    <cfRule type="cellIs" dxfId="273" priority="228" operator="equal">
      <formula>"OPORTUNIDADE"</formula>
    </cfRule>
  </conditionalFormatting>
  <conditionalFormatting sqref="Z72">
    <cfRule type="cellIs" dxfId="272" priority="226" operator="equal">
      <formula>"NÃO"</formula>
    </cfRule>
    <cfRule type="cellIs" dxfId="271" priority="227" operator="equal">
      <formula>"SIM"</formula>
    </cfRule>
  </conditionalFormatting>
  <conditionalFormatting sqref="Y72:Y73">
    <cfRule type="cellIs" dxfId="270" priority="225" operator="equal">
      <formula>"OPORTUNIDADE"</formula>
    </cfRule>
  </conditionalFormatting>
  <conditionalFormatting sqref="Y72:Y73">
    <cfRule type="cellIs" dxfId="269" priority="223" operator="equal">
      <formula>"NÃO"</formula>
    </cfRule>
    <cfRule type="cellIs" dxfId="268" priority="224" operator="equal">
      <formula>"SIM"</formula>
    </cfRule>
  </conditionalFormatting>
  <conditionalFormatting sqref="BK38">
    <cfRule type="iconSet" priority="222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267" priority="221" operator="equal">
      <formula>"OPORTUNIDADE"</formula>
    </cfRule>
  </conditionalFormatting>
  <conditionalFormatting sqref="Z72:Z73">
    <cfRule type="cellIs" dxfId="266" priority="219" operator="equal">
      <formula>"NÃO"</formula>
    </cfRule>
    <cfRule type="cellIs" dxfId="265" priority="220" operator="equal">
      <formula>"SIM"</formula>
    </cfRule>
  </conditionalFormatting>
  <conditionalFormatting sqref="Y71">
    <cfRule type="cellIs" dxfId="264" priority="218" operator="equal">
      <formula>"OPORTUNIDADE"</formula>
    </cfRule>
  </conditionalFormatting>
  <conditionalFormatting sqref="Y71">
    <cfRule type="cellIs" dxfId="263" priority="216" operator="equal">
      <formula>"NÃO"</formula>
    </cfRule>
    <cfRule type="cellIs" dxfId="262" priority="217" operator="equal">
      <formula>"SIM"</formula>
    </cfRule>
  </conditionalFormatting>
  <conditionalFormatting sqref="Z71">
    <cfRule type="cellIs" dxfId="261" priority="215" operator="equal">
      <formula>"OPORTUNIDADE"</formula>
    </cfRule>
  </conditionalFormatting>
  <conditionalFormatting sqref="Z71">
    <cfRule type="cellIs" dxfId="260" priority="213" operator="equal">
      <formula>"NÃO"</formula>
    </cfRule>
    <cfRule type="cellIs" dxfId="259" priority="214" operator="equal">
      <formula>"SIM"</formula>
    </cfRule>
  </conditionalFormatting>
  <conditionalFormatting sqref="Z71">
    <cfRule type="cellIs" dxfId="258" priority="212" operator="equal">
      <formula>"OPORTUNIDADE"</formula>
    </cfRule>
  </conditionalFormatting>
  <conditionalFormatting sqref="Z71">
    <cfRule type="cellIs" dxfId="257" priority="210" operator="equal">
      <formula>"NÃO"</formula>
    </cfRule>
    <cfRule type="cellIs" dxfId="256" priority="211" operator="equal">
      <formula>"SIM"</formula>
    </cfRule>
  </conditionalFormatting>
  <conditionalFormatting sqref="Z71">
    <cfRule type="cellIs" dxfId="255" priority="209" operator="equal">
      <formula>"OPORTUNIDADE"</formula>
    </cfRule>
  </conditionalFormatting>
  <conditionalFormatting sqref="Z71">
    <cfRule type="cellIs" dxfId="254" priority="207" operator="equal">
      <formula>"NÃO"</formula>
    </cfRule>
    <cfRule type="cellIs" dxfId="253" priority="208" operator="equal">
      <formula>"SIM"</formula>
    </cfRule>
  </conditionalFormatting>
  <conditionalFormatting sqref="Z75">
    <cfRule type="cellIs" dxfId="252" priority="200" operator="equal">
      <formula>"OPORTUNIDADE"</formula>
    </cfRule>
  </conditionalFormatting>
  <conditionalFormatting sqref="Z75">
    <cfRule type="cellIs" dxfId="251" priority="198" operator="equal">
      <formula>"NÃO"</formula>
    </cfRule>
    <cfRule type="cellIs" dxfId="250" priority="199" operator="equal">
      <formula>"SIM"</formula>
    </cfRule>
  </conditionalFormatting>
  <conditionalFormatting sqref="Y75">
    <cfRule type="cellIs" dxfId="249" priority="197" operator="equal">
      <formula>"OPORTUNIDADE"</formula>
    </cfRule>
  </conditionalFormatting>
  <conditionalFormatting sqref="Y75">
    <cfRule type="cellIs" dxfId="248" priority="195" operator="equal">
      <formula>"NÃO"</formula>
    </cfRule>
    <cfRule type="cellIs" dxfId="247" priority="196" operator="equal">
      <formula>"SIM"</formula>
    </cfRule>
  </conditionalFormatting>
  <conditionalFormatting sqref="BK33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246" priority="193" operator="equal">
      <formula>"OPORTUNIDADE"</formula>
    </cfRule>
  </conditionalFormatting>
  <conditionalFormatting sqref="Y68:Y69">
    <cfRule type="cellIs" dxfId="245" priority="191" operator="equal">
      <formula>"NÃO"</formula>
    </cfRule>
    <cfRule type="cellIs" dxfId="244" priority="192" operator="equal">
      <formula>"SIM"</formula>
    </cfRule>
  </conditionalFormatting>
  <conditionalFormatting sqref="Z68">
    <cfRule type="cellIs" dxfId="243" priority="190" operator="equal">
      <formula>"OPORTUNIDADE"</formula>
    </cfRule>
  </conditionalFormatting>
  <conditionalFormatting sqref="Z68">
    <cfRule type="cellIs" dxfId="242" priority="188" operator="equal">
      <formula>"NÃO"</formula>
    </cfRule>
    <cfRule type="cellIs" dxfId="241" priority="189" operator="equal">
      <formula>"SIM"</formula>
    </cfRule>
  </conditionalFormatting>
  <conditionalFormatting sqref="Z68">
    <cfRule type="cellIs" dxfId="240" priority="187" operator="equal">
      <formula>"OPORTUNIDADE"</formula>
    </cfRule>
  </conditionalFormatting>
  <conditionalFormatting sqref="Z68">
    <cfRule type="cellIs" dxfId="239" priority="185" operator="equal">
      <formula>"NÃO"</formula>
    </cfRule>
    <cfRule type="cellIs" dxfId="238" priority="186" operator="equal">
      <formula>"SIM"</formula>
    </cfRule>
  </conditionalFormatting>
  <conditionalFormatting sqref="Z68">
    <cfRule type="cellIs" dxfId="237" priority="184" operator="equal">
      <formula>"OPORTUNIDADE"</formula>
    </cfRule>
  </conditionalFormatting>
  <conditionalFormatting sqref="Z68">
    <cfRule type="cellIs" dxfId="236" priority="182" operator="equal">
      <formula>"NÃO"</formula>
    </cfRule>
    <cfRule type="cellIs" dxfId="235" priority="183" operator="equal">
      <formula>"SIM"</formula>
    </cfRule>
  </conditionalFormatting>
  <conditionalFormatting sqref="Z68">
    <cfRule type="cellIs" dxfId="234" priority="181" operator="equal">
      <formula>"OPORTUNIDADE"</formula>
    </cfRule>
  </conditionalFormatting>
  <conditionalFormatting sqref="Z68">
    <cfRule type="cellIs" dxfId="233" priority="179" operator="equal">
      <formula>"NÃO"</formula>
    </cfRule>
    <cfRule type="cellIs" dxfId="232" priority="180" operator="equal">
      <formula>"SIM"</formula>
    </cfRule>
  </conditionalFormatting>
  <conditionalFormatting sqref="Z68">
    <cfRule type="cellIs" dxfId="231" priority="178" operator="equal">
      <formula>"OPORTUNIDADE"</formula>
    </cfRule>
  </conditionalFormatting>
  <conditionalFormatting sqref="Z68">
    <cfRule type="cellIs" dxfId="230" priority="176" operator="equal">
      <formula>"NÃO"</formula>
    </cfRule>
    <cfRule type="cellIs" dxfId="229" priority="177" operator="equal">
      <formula>"SIM"</formula>
    </cfRule>
  </conditionalFormatting>
  <conditionalFormatting sqref="Z68">
    <cfRule type="cellIs" dxfId="228" priority="175" operator="equal">
      <formula>"OPORTUNIDADE"</formula>
    </cfRule>
  </conditionalFormatting>
  <conditionalFormatting sqref="Z68">
    <cfRule type="cellIs" dxfId="227" priority="173" operator="equal">
      <formula>"NÃO"</formula>
    </cfRule>
    <cfRule type="cellIs" dxfId="226" priority="174" operator="equal">
      <formula>"SIM"</formula>
    </cfRule>
  </conditionalFormatting>
  <conditionalFormatting sqref="Z68">
    <cfRule type="cellIs" dxfId="225" priority="172" operator="equal">
      <formula>"OPORTUNIDADE"</formula>
    </cfRule>
  </conditionalFormatting>
  <conditionalFormatting sqref="Z68">
    <cfRule type="cellIs" dxfId="224" priority="170" operator="equal">
      <formula>"NÃO"</formula>
    </cfRule>
    <cfRule type="cellIs" dxfId="223" priority="171" operator="equal">
      <formula>"SIM"</formula>
    </cfRule>
  </conditionalFormatting>
  <conditionalFormatting sqref="Z68">
    <cfRule type="cellIs" dxfId="222" priority="169" operator="equal">
      <formula>"OPORTUNIDADE"</formula>
    </cfRule>
  </conditionalFormatting>
  <conditionalFormatting sqref="Z68">
    <cfRule type="cellIs" dxfId="221" priority="167" operator="equal">
      <formula>"NÃO"</formula>
    </cfRule>
    <cfRule type="cellIs" dxfId="220" priority="168" operator="equal">
      <formula>"SIM"</formula>
    </cfRule>
  </conditionalFormatting>
  <conditionalFormatting sqref="Y67:Y69">
    <cfRule type="cellIs" dxfId="219" priority="166" operator="equal">
      <formula>"OPORTUNIDADE"</formula>
    </cfRule>
  </conditionalFormatting>
  <conditionalFormatting sqref="Y67:Y69">
    <cfRule type="cellIs" dxfId="218" priority="164" operator="equal">
      <formula>"NÃO"</formula>
    </cfRule>
    <cfRule type="cellIs" dxfId="217" priority="165" operator="equal">
      <formula>"SIM"</formula>
    </cfRule>
  </conditionalFormatting>
  <conditionalFormatting sqref="Z67:Z68">
    <cfRule type="cellIs" dxfId="216" priority="163" operator="equal">
      <formula>"OPORTUNIDADE"</formula>
    </cfRule>
  </conditionalFormatting>
  <conditionalFormatting sqref="Z67:Z68">
    <cfRule type="cellIs" dxfId="215" priority="161" operator="equal">
      <formula>"NÃO"</formula>
    </cfRule>
    <cfRule type="cellIs" dxfId="214" priority="162" operator="equal">
      <formula>"SIM"</formula>
    </cfRule>
  </conditionalFormatting>
  <conditionalFormatting sqref="Z69">
    <cfRule type="cellIs" dxfId="213" priority="160" operator="equal">
      <formula>"OPORTUNIDADE"</formula>
    </cfRule>
  </conditionalFormatting>
  <conditionalFormatting sqref="Z69">
    <cfRule type="cellIs" dxfId="212" priority="158" operator="equal">
      <formula>"NÃO"</formula>
    </cfRule>
    <cfRule type="cellIs" dxfId="211" priority="159" operator="equal">
      <formula>"SIM"</formula>
    </cfRule>
  </conditionalFormatting>
  <conditionalFormatting sqref="Z69">
    <cfRule type="cellIs" dxfId="210" priority="157" operator="equal">
      <formula>"OPORTUNIDADE"</formula>
    </cfRule>
  </conditionalFormatting>
  <conditionalFormatting sqref="Z69">
    <cfRule type="cellIs" dxfId="209" priority="155" operator="equal">
      <formula>"NÃO"</formula>
    </cfRule>
    <cfRule type="cellIs" dxfId="208" priority="156" operator="equal">
      <formula>"SIM"</formula>
    </cfRule>
  </conditionalFormatting>
  <conditionalFormatting sqref="Z69">
    <cfRule type="cellIs" dxfId="207" priority="154" operator="equal">
      <formula>"OPORTUNIDADE"</formula>
    </cfRule>
  </conditionalFormatting>
  <conditionalFormatting sqref="Z69">
    <cfRule type="cellIs" dxfId="206" priority="152" operator="equal">
      <formula>"NÃO"</formula>
    </cfRule>
    <cfRule type="cellIs" dxfId="205" priority="153" operator="equal">
      <formula>"SIM"</formula>
    </cfRule>
  </conditionalFormatting>
  <conditionalFormatting sqref="Z69">
    <cfRule type="cellIs" dxfId="204" priority="151" operator="equal">
      <formula>"OPORTUNIDADE"</formula>
    </cfRule>
  </conditionalFormatting>
  <conditionalFormatting sqref="Z69">
    <cfRule type="cellIs" dxfId="203" priority="149" operator="equal">
      <formula>"NÃO"</formula>
    </cfRule>
    <cfRule type="cellIs" dxfId="202" priority="150" operator="equal">
      <formula>"SIM"</formula>
    </cfRule>
  </conditionalFormatting>
  <conditionalFormatting sqref="BK37">
    <cfRule type="iconSet" priority="142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141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140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138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137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136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135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134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33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32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31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30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29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28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27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26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25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01" priority="123" operator="equal">
      <formula>"OPORTUNIDADE"</formula>
    </cfRule>
  </conditionalFormatting>
  <conditionalFormatting sqref="Z91:Z92">
    <cfRule type="cellIs" dxfId="200" priority="121" operator="equal">
      <formula>"NÃO"</formula>
    </cfRule>
    <cfRule type="cellIs" dxfId="199" priority="122" operator="equal">
      <formula>"SIM"</formula>
    </cfRule>
  </conditionalFormatting>
  <conditionalFormatting sqref="Y91:Y100">
    <cfRule type="cellIs" dxfId="198" priority="120" operator="equal">
      <formula>"OPORTUNIDADE"</formula>
    </cfRule>
  </conditionalFormatting>
  <conditionalFormatting sqref="Y91:Y100">
    <cfRule type="cellIs" dxfId="197" priority="118" operator="equal">
      <formula>"NÃO"</formula>
    </cfRule>
    <cfRule type="cellIs" dxfId="196" priority="119" operator="equal">
      <formula>"SIM"</formula>
    </cfRule>
  </conditionalFormatting>
  <conditionalFormatting sqref="BK81">
    <cfRule type="iconSet" priority="117">
      <iconSet showValue="0">
        <cfvo type="percent" val="0"/>
        <cfvo type="num" val="1"/>
        <cfvo type="num" val="1" gte="0"/>
      </iconSet>
    </cfRule>
  </conditionalFormatting>
  <conditionalFormatting sqref="Z96">
    <cfRule type="cellIs" dxfId="195" priority="114" operator="equal">
      <formula>"OPORTUNIDADE"</formula>
    </cfRule>
  </conditionalFormatting>
  <conditionalFormatting sqref="Z96">
    <cfRule type="cellIs" dxfId="194" priority="112" operator="equal">
      <formula>"NÃO"</formula>
    </cfRule>
    <cfRule type="cellIs" dxfId="193" priority="113" operator="equal">
      <formula>"SIM"</formula>
    </cfRule>
  </conditionalFormatting>
  <conditionalFormatting sqref="BP84">
    <cfRule type="iconSet" priority="102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01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00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99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96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95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92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91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90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89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88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192" priority="78" operator="equal">
      <formula>"OPORTUNIDADE"</formula>
    </cfRule>
  </conditionalFormatting>
  <conditionalFormatting sqref="Y104:Y112">
    <cfRule type="cellIs" dxfId="191" priority="76" operator="equal">
      <formula>"NÃO"</formula>
    </cfRule>
    <cfRule type="cellIs" dxfId="190" priority="77" operator="equal">
      <formula>"SIM"</formula>
    </cfRule>
  </conditionalFormatting>
  <conditionalFormatting sqref="Z109">
    <cfRule type="cellIs" dxfId="189" priority="72" operator="equal">
      <formula>"OPORTUNIDADE"</formula>
    </cfRule>
  </conditionalFormatting>
  <conditionalFormatting sqref="Z109">
    <cfRule type="cellIs" dxfId="188" priority="70" operator="equal">
      <formula>"NÃO"</formula>
    </cfRule>
    <cfRule type="cellIs" dxfId="187" priority="71" operator="equal">
      <formula>"SIM"</formula>
    </cfRule>
  </conditionalFormatting>
  <conditionalFormatting sqref="Z109">
    <cfRule type="cellIs" dxfId="186" priority="69" operator="equal">
      <formula>"OPORTUNIDADE"</formula>
    </cfRule>
  </conditionalFormatting>
  <conditionalFormatting sqref="Z109">
    <cfRule type="cellIs" dxfId="185" priority="67" operator="equal">
      <formula>"NÃO"</formula>
    </cfRule>
    <cfRule type="cellIs" dxfId="184" priority="68" operator="equal">
      <formula>"SIM"</formula>
    </cfRule>
  </conditionalFormatting>
  <conditionalFormatting sqref="Z109">
    <cfRule type="cellIs" dxfId="183" priority="66" operator="equal">
      <formula>"OPORTUNIDADE"</formula>
    </cfRule>
  </conditionalFormatting>
  <conditionalFormatting sqref="Z109">
    <cfRule type="cellIs" dxfId="182" priority="64" operator="equal">
      <formula>"NÃO"</formula>
    </cfRule>
    <cfRule type="cellIs" dxfId="181" priority="65" operator="equal">
      <formula>"SIM"</formula>
    </cfRule>
  </conditionalFormatting>
  <conditionalFormatting sqref="Z109">
    <cfRule type="cellIs" dxfId="180" priority="60" operator="equal">
      <formula>"OPORTUNIDADE"</formula>
    </cfRule>
  </conditionalFormatting>
  <conditionalFormatting sqref="Z109">
    <cfRule type="cellIs" dxfId="179" priority="58" operator="equal">
      <formula>"NÃO"</formula>
    </cfRule>
    <cfRule type="cellIs" dxfId="178" priority="59" operator="equal">
      <formula>"SIM"</formula>
    </cfRule>
  </conditionalFormatting>
  <conditionalFormatting sqref="Z107:Z108">
    <cfRule type="cellIs" dxfId="177" priority="51" operator="equal">
      <formula>"OPORTUNIDADE"</formula>
    </cfRule>
  </conditionalFormatting>
  <conditionalFormatting sqref="Z107:Z108">
    <cfRule type="cellIs" dxfId="176" priority="49" operator="equal">
      <formula>"NÃO"</formula>
    </cfRule>
    <cfRule type="cellIs" dxfId="175" priority="50" operator="equal">
      <formula>"SIM"</formula>
    </cfRule>
  </conditionalFormatting>
  <conditionalFormatting sqref="BP96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174" priority="38" operator="equal">
      <formula>"OPORTUNIDADE"</formula>
    </cfRule>
  </conditionalFormatting>
  <conditionalFormatting sqref="Z108">
    <cfRule type="cellIs" dxfId="173" priority="36" operator="equal">
      <formula>"NÃO"</formula>
    </cfRule>
    <cfRule type="cellIs" dxfId="172" priority="37" operator="equal">
      <formula>"SIM"</formula>
    </cfRule>
  </conditionalFormatting>
  <conditionalFormatting sqref="Z111">
    <cfRule type="cellIs" dxfId="171" priority="32" operator="equal">
      <formula>"OPORTUNIDADE"</formula>
    </cfRule>
  </conditionalFormatting>
  <conditionalFormatting sqref="Z111">
    <cfRule type="cellIs" dxfId="170" priority="30" operator="equal">
      <formula>"NÃO"</formula>
    </cfRule>
    <cfRule type="cellIs" dxfId="169" priority="31" operator="equal">
      <formula>"SIM"</formula>
    </cfRule>
  </conditionalFormatting>
  <conditionalFormatting sqref="Z104">
    <cfRule type="cellIs" dxfId="168" priority="26" operator="equal">
      <formula>"OPORTUNIDADE"</formula>
    </cfRule>
  </conditionalFormatting>
  <conditionalFormatting sqref="Z104">
    <cfRule type="cellIs" dxfId="167" priority="24" operator="equal">
      <formula>"NÃO"</formula>
    </cfRule>
    <cfRule type="cellIs" dxfId="166" priority="25" operator="equal">
      <formula>"SIM"</formula>
    </cfRule>
  </conditionalFormatting>
  <conditionalFormatting sqref="Y104:Y112">
    <cfRule type="cellIs" dxfId="165" priority="23" operator="equal">
      <formula>"OPORTUNIDADE"</formula>
    </cfRule>
  </conditionalFormatting>
  <conditionalFormatting sqref="Y104:Y112">
    <cfRule type="cellIs" dxfId="164" priority="21" operator="equal">
      <formula>"NÃO"</formula>
    </cfRule>
    <cfRule type="cellIs" dxfId="163" priority="22" operator="equal">
      <formula>"SIM"</formula>
    </cfRule>
  </conditionalFormatting>
  <conditionalFormatting sqref="Z107">
    <cfRule type="cellIs" dxfId="162" priority="20" operator="equal">
      <formula>"OPORTUNIDADE"</formula>
    </cfRule>
  </conditionalFormatting>
  <conditionalFormatting sqref="Z107">
    <cfRule type="cellIs" dxfId="161" priority="18" operator="equal">
      <formula>"NÃO"</formula>
    </cfRule>
    <cfRule type="cellIs" dxfId="160" priority="19" operator="equal">
      <formula>"SIM"</formula>
    </cfRule>
  </conditionalFormatting>
  <conditionalFormatting sqref="Z106">
    <cfRule type="cellIs" dxfId="159" priority="17" operator="equal">
      <formula>"OPORTUNIDADE"</formula>
    </cfRule>
  </conditionalFormatting>
  <conditionalFormatting sqref="Z106">
    <cfRule type="cellIs" dxfId="158" priority="15" operator="equal">
      <formula>"NÃO"</formula>
    </cfRule>
    <cfRule type="cellIs" dxfId="157" priority="16" operator="equal">
      <formula>"SIM"</formula>
    </cfRule>
  </conditionalFormatting>
  <conditionalFormatting sqref="Y106">
    <cfRule type="cellIs" dxfId="156" priority="14" operator="equal">
      <formula>"OPORTUNIDADE"</formula>
    </cfRule>
  </conditionalFormatting>
  <conditionalFormatting sqref="Y106">
    <cfRule type="cellIs" dxfId="155" priority="12" operator="equal">
      <formula>"NÃO"</formula>
    </cfRule>
    <cfRule type="cellIs" dxfId="154" priority="13" operator="equal">
      <formula>"SIM"</formula>
    </cfRule>
  </conditionalFormatting>
  <conditionalFormatting sqref="BP95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0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153" priority="9" operator="equal">
      <formula>"OPORTUNIDADE"</formula>
    </cfRule>
  </conditionalFormatting>
  <conditionalFormatting sqref="Y106">
    <cfRule type="cellIs" dxfId="152" priority="7" operator="equal">
      <formula>"NÃO"</formula>
    </cfRule>
    <cfRule type="cellIs" dxfId="151" priority="8" operator="equal">
      <formula>"SIM"</formula>
    </cfRule>
  </conditionalFormatting>
  <conditionalFormatting sqref="BJ105:BK105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1458</v>
      </c>
      <c r="D5" s="307"/>
      <c r="E5" s="307"/>
      <c r="F5" s="307"/>
      <c r="G5" s="307"/>
      <c r="H5" s="307"/>
      <c r="I5" s="307"/>
      <c r="J5" s="308"/>
      <c r="K5" s="309" t="s">
        <v>1459</v>
      </c>
      <c r="L5" s="310"/>
      <c r="M5" s="310"/>
      <c r="N5" s="310"/>
      <c r="O5" s="311" t="s">
        <v>1460</v>
      </c>
      <c r="P5" s="311"/>
      <c r="Q5" s="312"/>
    </row>
    <row r="6" spans="1:17" s="102" customFormat="1" ht="15" customHeight="1">
      <c r="A6" s="96" t="s">
        <v>1461</v>
      </c>
      <c r="B6" s="103" t="s">
        <v>1462</v>
      </c>
      <c r="C6" s="104" t="s">
        <v>1166</v>
      </c>
      <c r="D6" s="105" t="s">
        <v>1167</v>
      </c>
      <c r="E6" s="104" t="s">
        <v>1463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1464</v>
      </c>
      <c r="M6" s="150" t="s">
        <v>30</v>
      </c>
      <c r="N6" s="151" t="s">
        <v>1161</v>
      </c>
      <c r="O6" s="170" t="s">
        <v>1204</v>
      </c>
      <c r="P6" s="170"/>
      <c r="Q6" s="219" t="s">
        <v>1465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1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-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-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1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-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-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1</v>
      </c>
      <c r="P111" s="99"/>
      <c r="Q111" s="157" t="str">
        <f>IF($A$2=1,IF(FN_MC!BJ110="","*",FN_MC!BJ110),IF(FN_MC!BK110="","*",FN_MC!BK110))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1</v>
      </c>
      <c r="P112" s="99"/>
      <c r="Q112" s="157" t="str">
        <f>IF($A$2=1,IF(FN_MC!BJ111="","*",FN_MC!BJ111),IF(FN_MC!BK111="","*",FN_MC!BK111))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 t="str">
        <f>IF(FN_MC!B116="","*",FN_MC!B116)</f>
        <v>*</v>
      </c>
      <c r="B117" s="107" t="str">
        <f>IF(FN_MC!X116="","*",FN_MC!X116)</f>
        <v>*</v>
      </c>
      <c r="C117" s="108" t="str">
        <f>IF(FN_MC!S116="","*",FN_MC!S116)</f>
        <v>-</v>
      </c>
      <c r="D117" s="108" t="str">
        <f>IF(FN_MC!T116="","*",FN_MC!T116)</f>
        <v>-</v>
      </c>
      <c r="E117" s="108" t="str">
        <f>IF(FN_MC!D116="","*",FN_MC!D116)</f>
        <v>*</v>
      </c>
      <c r="F117" s="108" t="str">
        <f>IF(FN_MC!H116="","*",FN_MC!H116)</f>
        <v>*</v>
      </c>
      <c r="G117" s="108" t="str">
        <f>IF(FN_MC!M116="","*",FN_MC!M116)</f>
        <v>-</v>
      </c>
      <c r="H117" s="166" t="str">
        <f>IF(FN_MC!K116="","*",FN_MC!K116)</f>
        <v>*</v>
      </c>
      <c r="I117" s="141" t="str">
        <f>IF(FN_MC!O116="","*",FN_MC!O116)</f>
        <v>*</v>
      </c>
      <c r="J117" s="141" t="str">
        <f>IF(FN_MC!P116="","*",FN_MC!P116)</f>
        <v>*</v>
      </c>
      <c r="K117" s="152">
        <f>IF(FN_MC!AK116="","*",FN_MC!AK116)</f>
        <v>0</v>
      </c>
      <c r="L117" s="152" t="str">
        <f>IF(FN_MC!AM116="","*",FN_MC!AM116)</f>
        <v>-</v>
      </c>
      <c r="M117" s="152">
        <f>IF(FN_MC!AP116="","*",FN_MC!AP116)</f>
        <v>0</v>
      </c>
      <c r="N117" s="152" t="str">
        <f>IF(FN_MC!AM116="","*",FN_MC!AM116)</f>
        <v>-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 t="str">
        <f>IF(FN_MC!B117="","*",FN_MC!B117)</f>
        <v>*</v>
      </c>
      <c r="B118" s="107" t="str">
        <f>IF(FN_MC!X117="","*",FN_MC!X117)</f>
        <v>*</v>
      </c>
      <c r="C118" s="108" t="str">
        <f>IF(FN_MC!S117="","*",FN_MC!S117)</f>
        <v>-</v>
      </c>
      <c r="D118" s="108" t="str">
        <f>IF(FN_MC!T117="","*",FN_MC!T117)</f>
        <v>-</v>
      </c>
      <c r="E118" s="108" t="str">
        <f>IF(FN_MC!D117="","*",FN_MC!D117)</f>
        <v>*</v>
      </c>
      <c r="F118" s="108" t="str">
        <f>IF(FN_MC!H117="","*",FN_MC!H117)</f>
        <v>*</v>
      </c>
      <c r="G118" s="108" t="str">
        <f>IF(FN_MC!M117="","*",FN_MC!M117)</f>
        <v>-</v>
      </c>
      <c r="H118" s="166" t="str">
        <f>IF(FN_MC!K117="","*",FN_MC!K117)</f>
        <v>*</v>
      </c>
      <c r="I118" s="141" t="str">
        <f>IF(FN_MC!O117="","*",FN_MC!O117)</f>
        <v>*</v>
      </c>
      <c r="J118" s="141" t="str">
        <f>IF(FN_MC!P117="","*",FN_MC!P117)</f>
        <v>*</v>
      </c>
      <c r="K118" s="152">
        <f>IF(FN_MC!AK117="","*",FN_MC!AK117)</f>
        <v>0</v>
      </c>
      <c r="L118" s="152" t="str">
        <f>IF(FN_MC!AM117="","*",FN_MC!AM117)</f>
        <v>-</v>
      </c>
      <c r="M118" s="152">
        <f>IF(FN_MC!AP117="","*",FN_MC!AP117)</f>
        <v>0</v>
      </c>
      <c r="N118" s="152" t="str">
        <f>IF(FN_MC!AM117="","*",FN_MC!AM117)</f>
        <v>-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 t="str">
        <f>IF(FN_MC!B118="","*",FN_MC!B118)</f>
        <v>*</v>
      </c>
      <c r="B119" s="107" t="str">
        <f>IF(FN_MC!X118="","*",FN_MC!X118)</f>
        <v>*</v>
      </c>
      <c r="C119" s="108" t="str">
        <f>IF(FN_MC!S118="","*",FN_MC!S118)</f>
        <v>-</v>
      </c>
      <c r="D119" s="108" t="str">
        <f>IF(FN_MC!T118="","*",FN_MC!T118)</f>
        <v>-</v>
      </c>
      <c r="E119" s="108" t="str">
        <f>IF(FN_MC!D118="","*",FN_MC!D118)</f>
        <v>*</v>
      </c>
      <c r="F119" s="108" t="str">
        <f>IF(FN_MC!H118="","*",FN_MC!H118)</f>
        <v>*</v>
      </c>
      <c r="G119" s="108" t="str">
        <f>IF(FN_MC!M118="","*",FN_MC!M118)</f>
        <v>-</v>
      </c>
      <c r="H119" s="166" t="str">
        <f>IF(FN_MC!K118="","*",FN_MC!K118)</f>
        <v>*</v>
      </c>
      <c r="I119" s="141" t="str">
        <f>IF(FN_MC!O118="","*",FN_MC!O118)</f>
        <v>*</v>
      </c>
      <c r="J119" s="141" t="str">
        <f>IF(FN_MC!P118="","*",FN_MC!P118)</f>
        <v>*</v>
      </c>
      <c r="K119" s="152">
        <f>IF(FN_MC!AK118="","*",FN_MC!AK118)</f>
        <v>0</v>
      </c>
      <c r="L119" s="152" t="str">
        <f>IF(FN_MC!AM118="","*",FN_MC!AM118)</f>
        <v>-</v>
      </c>
      <c r="M119" s="152">
        <f>IF(FN_MC!AP118="","*",FN_MC!AP118)</f>
        <v>0</v>
      </c>
      <c r="N119" s="152" t="str">
        <f>IF(FN_MC!AM118="","*",FN_MC!AM118)</f>
        <v>-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 t="str">
        <f>IF(FN_MC!B119="","*",FN_MC!B119)</f>
        <v>*</v>
      </c>
      <c r="B120" s="107" t="str">
        <f>IF(FN_MC!X119="","*",FN_MC!X119)</f>
        <v>*</v>
      </c>
      <c r="C120" s="108" t="str">
        <f>IF(FN_MC!S119="","*",FN_MC!S119)</f>
        <v>-</v>
      </c>
      <c r="D120" s="108" t="str">
        <f>IF(FN_MC!T119="","*",FN_MC!T119)</f>
        <v>-</v>
      </c>
      <c r="E120" s="108" t="str">
        <f>IF(FN_MC!D119="","*",FN_MC!D119)</f>
        <v>*</v>
      </c>
      <c r="F120" s="108" t="str">
        <f>IF(FN_MC!H119="","*",FN_MC!H119)</f>
        <v>*</v>
      </c>
      <c r="G120" s="108" t="str">
        <f>IF(FN_MC!M119="","*",FN_MC!M119)</f>
        <v>-</v>
      </c>
      <c r="H120" s="166" t="str">
        <f>IF(FN_MC!K119="","*",FN_MC!K119)</f>
        <v>*</v>
      </c>
      <c r="I120" s="141" t="str">
        <f>IF(FN_MC!O119="","*",FN_MC!O119)</f>
        <v>*</v>
      </c>
      <c r="J120" s="141" t="str">
        <f>IF(FN_MC!P119="","*",FN_MC!P119)</f>
        <v>*</v>
      </c>
      <c r="K120" s="152">
        <f>IF(FN_MC!AK119="","*",FN_MC!AK119)</f>
        <v>0</v>
      </c>
      <c r="L120" s="152" t="str">
        <f>IF(FN_MC!AM119="","*",FN_MC!AM119)</f>
        <v>-</v>
      </c>
      <c r="M120" s="152">
        <f>IF(FN_MC!AP119="","*",FN_MC!AP119)</f>
        <v>0</v>
      </c>
      <c r="N120" s="152" t="str">
        <f>IF(FN_MC!AM119="","*",FN_MC!AM119)</f>
        <v>-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 t="str">
        <f>IF(FN_MC!B120="","*",FN_MC!B120)</f>
        <v>*</v>
      </c>
      <c r="B121" s="107" t="str">
        <f>IF(FN_MC!X120="","*",FN_MC!X120)</f>
        <v>*</v>
      </c>
      <c r="C121" s="108" t="str">
        <f>IF(FN_MC!S120="","*",FN_MC!S120)</f>
        <v>-</v>
      </c>
      <c r="D121" s="108" t="str">
        <f>IF(FN_MC!T120="","*",FN_MC!T120)</f>
        <v>-</v>
      </c>
      <c r="E121" s="108" t="str">
        <f>IF(FN_MC!D120="","*",FN_MC!D120)</f>
        <v>*</v>
      </c>
      <c r="F121" s="108" t="str">
        <f>IF(FN_MC!H120="","*",FN_MC!H120)</f>
        <v>*</v>
      </c>
      <c r="G121" s="108" t="str">
        <f>IF(FN_MC!M120="","*",FN_MC!M120)</f>
        <v>-</v>
      </c>
      <c r="H121" s="166" t="str">
        <f>IF(FN_MC!K120="","*",FN_MC!K120)</f>
        <v>*</v>
      </c>
      <c r="I121" s="141" t="str">
        <f>IF(FN_MC!O120="","*",FN_MC!O120)</f>
        <v>*</v>
      </c>
      <c r="J121" s="141" t="str">
        <f>IF(FN_MC!P120="","*",FN_MC!P120)</f>
        <v>*</v>
      </c>
      <c r="K121" s="152">
        <f>IF(FN_MC!AK120="","*",FN_MC!AK120)</f>
        <v>0</v>
      </c>
      <c r="L121" s="152" t="str">
        <f>IF(FN_MC!AM120="","*",FN_MC!AM120)</f>
        <v>-</v>
      </c>
      <c r="M121" s="152">
        <f>IF(FN_MC!AP120="","*",FN_MC!AP120)</f>
        <v>0</v>
      </c>
      <c r="N121" s="152" t="str">
        <f>IF(FN_MC!AM120="","*",FN_MC!AM120)</f>
        <v>-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 t="str">
        <f>IF(FN_MC!B121="","*",FN_MC!B121)</f>
        <v>*</v>
      </c>
      <c r="B122" s="107" t="str">
        <f>IF(FN_MC!X121="","*",FN_MC!X121)</f>
        <v>*</v>
      </c>
      <c r="C122" s="108" t="str">
        <f>IF(FN_MC!S121="","*",FN_MC!S121)</f>
        <v>-</v>
      </c>
      <c r="D122" s="108" t="str">
        <f>IF(FN_MC!T121="","*",FN_MC!T121)</f>
        <v>-</v>
      </c>
      <c r="E122" s="108" t="str">
        <f>IF(FN_MC!D121="","*",FN_MC!D121)</f>
        <v>*</v>
      </c>
      <c r="F122" s="108" t="str">
        <f>IF(FN_MC!H121="","*",FN_MC!H121)</f>
        <v>*</v>
      </c>
      <c r="G122" s="108" t="str">
        <f>IF(FN_MC!M121="","*",FN_MC!M121)</f>
        <v>-</v>
      </c>
      <c r="H122" s="166" t="str">
        <f>IF(FN_MC!K121="","*",FN_MC!K121)</f>
        <v>*</v>
      </c>
      <c r="I122" s="141" t="str">
        <f>IF(FN_MC!O121="","*",FN_MC!O121)</f>
        <v>*</v>
      </c>
      <c r="J122" s="141" t="str">
        <f>IF(FN_MC!P121="","*",FN_MC!P121)</f>
        <v>*</v>
      </c>
      <c r="K122" s="152">
        <f>IF(FN_MC!AK121="","*",FN_MC!AK121)</f>
        <v>0</v>
      </c>
      <c r="L122" s="152" t="str">
        <f>IF(FN_MC!AM121="","*",FN_MC!AM121)</f>
        <v>-</v>
      </c>
      <c r="M122" s="152">
        <f>IF(FN_MC!AP121="","*",FN_MC!AP121)</f>
        <v>0</v>
      </c>
      <c r="N122" s="152" t="str">
        <f>IF(FN_MC!AM121="","*",FN_MC!AM121)</f>
        <v>-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 t="str">
        <f>IF(FN_MC!B122="","*",FN_MC!B122)</f>
        <v>*</v>
      </c>
      <c r="B123" s="107" t="str">
        <f>IF(FN_MC!X122="","*",FN_MC!X122)</f>
        <v>*</v>
      </c>
      <c r="C123" s="108" t="str">
        <f>IF(FN_MC!S122="","*",FN_MC!S122)</f>
        <v>-</v>
      </c>
      <c r="D123" s="108" t="str">
        <f>IF(FN_MC!T122="","*",FN_MC!T122)</f>
        <v>-</v>
      </c>
      <c r="E123" s="108" t="str">
        <f>IF(FN_MC!D122="","*",FN_MC!D122)</f>
        <v>*</v>
      </c>
      <c r="F123" s="108" t="str">
        <f>IF(FN_MC!H122="","*",FN_MC!H122)</f>
        <v>*</v>
      </c>
      <c r="G123" s="108" t="str">
        <f>IF(FN_MC!M122="","*",FN_MC!M122)</f>
        <v>-</v>
      </c>
      <c r="H123" s="166" t="str">
        <f>IF(FN_MC!K122="","*",FN_MC!K122)</f>
        <v>*</v>
      </c>
      <c r="I123" s="141" t="str">
        <f>IF(FN_MC!O122="","*",FN_MC!O122)</f>
        <v>*</v>
      </c>
      <c r="J123" s="141" t="str">
        <f>IF(FN_MC!P122="","*",FN_MC!P122)</f>
        <v>*</v>
      </c>
      <c r="K123" s="152">
        <f>IF(FN_MC!AK122="","*",FN_MC!AK122)</f>
        <v>0</v>
      </c>
      <c r="L123" s="152" t="str">
        <f>IF(FN_MC!AM122="","*",FN_MC!AM122)</f>
        <v>-</v>
      </c>
      <c r="M123" s="152">
        <f>IF(FN_MC!AP122="","*",FN_MC!AP122)</f>
        <v>0</v>
      </c>
      <c r="N123" s="152" t="str">
        <f>IF(FN_MC!AM122="","*",FN_MC!AM122)</f>
        <v>-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 t="str">
        <f>IF(FN_MC!B123="","*",FN_MC!B123)</f>
        <v>*</v>
      </c>
      <c r="B124" s="107" t="str">
        <f>IF(FN_MC!X123="","*",FN_MC!X123)</f>
        <v>*</v>
      </c>
      <c r="C124" s="108" t="str">
        <f>IF(FN_MC!S123="","*",FN_MC!S123)</f>
        <v>-</v>
      </c>
      <c r="D124" s="108" t="str">
        <f>IF(FN_MC!T123="","*",FN_MC!T123)</f>
        <v>-</v>
      </c>
      <c r="E124" s="108" t="str">
        <f>IF(FN_MC!D123="","*",FN_MC!D123)</f>
        <v>*</v>
      </c>
      <c r="F124" s="108" t="str">
        <f>IF(FN_MC!H123="","*",FN_MC!H123)</f>
        <v>*</v>
      </c>
      <c r="G124" s="108" t="str">
        <f>IF(FN_MC!M123="","*",FN_MC!M123)</f>
        <v>-</v>
      </c>
      <c r="H124" s="166" t="str">
        <f>IF(FN_MC!K123="","*",FN_MC!K123)</f>
        <v>*</v>
      </c>
      <c r="I124" s="141" t="str">
        <f>IF(FN_MC!O123="","*",FN_MC!O123)</f>
        <v>*</v>
      </c>
      <c r="J124" s="141" t="str">
        <f>IF(FN_MC!P123="","*",FN_MC!P123)</f>
        <v>*</v>
      </c>
      <c r="K124" s="152">
        <f>IF(FN_MC!AK123="","*",FN_MC!AK123)</f>
        <v>0</v>
      </c>
      <c r="L124" s="152" t="str">
        <f>IF(FN_MC!AM123="","*",FN_MC!AM123)</f>
        <v>-</v>
      </c>
      <c r="M124" s="152">
        <f>IF(FN_MC!AP123="","*",FN_MC!AP123)</f>
        <v>0</v>
      </c>
      <c r="N124" s="152" t="str">
        <f>IF(FN_MC!AM123="","*",FN_MC!AM123)</f>
        <v>-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1465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1466</v>
      </c>
      <c r="W1" s="318"/>
      <c r="X1" s="318"/>
      <c r="Y1" s="113"/>
    </row>
    <row r="2" spans="1:25" s="109" customFormat="1" ht="11.25" customHeight="1">
      <c r="A2" s="114" t="s">
        <v>1467</v>
      </c>
      <c r="B2" s="114" t="s">
        <v>1462</v>
      </c>
      <c r="C2" s="114" t="s">
        <v>7</v>
      </c>
      <c r="D2" s="115" t="s">
        <v>1166</v>
      </c>
      <c r="E2" s="115" t="s">
        <v>1167</v>
      </c>
      <c r="F2" s="115" t="s">
        <v>1461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1468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PDM - PEDRA - DESCARGA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VAGÕES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-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-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*</v>
      </c>
      <c r="C113" s="118" t="str">
        <f>IF(FN_MC!Z116="","*",FN_MC!Z116)</f>
        <v>*</v>
      </c>
      <c r="D113" s="119" t="str">
        <f>IF(FN_MC!S116="","*",FN_MC!S116)</f>
        <v>-</v>
      </c>
      <c r="E113" s="119" t="str">
        <f>IF(FN_MC!T116="","*",FN_MC!T116)</f>
        <v>-</v>
      </c>
      <c r="F113" s="119" t="str">
        <f>IF(FN_MC!B116="","*",FN_MC!B116)</f>
        <v>*</v>
      </c>
      <c r="G113" s="119" t="str">
        <f>IF(FN_MC!D116="","*",FN_MC!D116)</f>
        <v>*</v>
      </c>
      <c r="H113" s="119" t="str">
        <f>IF(FN_MC!F116="","*",FN_MC!F116)</f>
        <v>*</v>
      </c>
      <c r="I113" s="119" t="str">
        <f>IF(FN_MC!H116="","*",FN_MC!H116)</f>
        <v>*</v>
      </c>
      <c r="J113" s="119" t="str">
        <f>IF(FN_MC!I116="","*",FN_MC!I116)</f>
        <v>*</v>
      </c>
      <c r="K113" s="119" t="str">
        <f>IF(FN_MC!M116="","*",FN_MC!M116)</f>
        <v>-</v>
      </c>
      <c r="L113" s="119" t="str">
        <f>IF(FN_MC!N116="","*",FN_MC!N116)</f>
        <v>-</v>
      </c>
      <c r="M113" s="120" t="str">
        <f>IF(FN_MC!J116="","*",FN_MC!J116)</f>
        <v>*</v>
      </c>
      <c r="N113" s="120" t="str">
        <f>IF(FN_MC!K116="","*",FN_MC!K116)</f>
        <v>*</v>
      </c>
      <c r="O113" s="120" t="str">
        <f>IF(FN_MC!L116="","*",FN_MC!L116)</f>
        <v>*</v>
      </c>
      <c r="P113" s="120"/>
      <c r="Q113" s="137" t="str">
        <f>IF(FN_MC!O116="","*",FN_MC!O116)</f>
        <v>*</v>
      </c>
      <c r="R113" s="137" t="str">
        <f>IF(FN_MC!P116="","*",FN_MC!P116)</f>
        <v>*</v>
      </c>
      <c r="S113" s="119" t="str">
        <f>IF(FN_MC!Q116="","*",CONCATENATE(FN_MC!Q116," ",FN_MC!R116))</f>
        <v>*</v>
      </c>
      <c r="T113" s="119" t="str">
        <f>IF(FN_MC!V116="","*",FN_MC!V116)</f>
        <v>*</v>
      </c>
      <c r="U113" s="119" t="str">
        <f>IF(FN_MC!W116="","*",FN_MC!W116)</f>
        <v>*</v>
      </c>
      <c r="V113" s="121" t="str">
        <f ca="1">_xlfn.XLOOKUP(G113&amp;$V$2,BS_CONTROLE[CHAVE],BS_CONTROLE[Quantidade_11],"-")</f>
        <v>-</v>
      </c>
      <c r="W113" s="121" t="str">
        <f ca="1">_xlfn.XLOOKUP(G113&amp;$W$2,BS_CONTROLE[CHAVE],BS_CONTROLE[Quantidade_11],"-")</f>
        <v>-</v>
      </c>
      <c r="X113" s="121" t="str">
        <f ca="1">_xlfn.XLOOKUP(G113&amp;$X$2,BS_CONTROLE[CHAVE],BS_CONTROLE[Quantidade_11],"-")</f>
        <v>-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*</v>
      </c>
      <c r="C114" s="118" t="str">
        <f>IF(FN_MC!Z117="","*",FN_MC!Z117)</f>
        <v>*</v>
      </c>
      <c r="D114" s="119" t="str">
        <f>IF(FN_MC!S117="","*",FN_MC!S117)</f>
        <v>-</v>
      </c>
      <c r="E114" s="119" t="str">
        <f>IF(FN_MC!T117="","*",FN_MC!T117)</f>
        <v>-</v>
      </c>
      <c r="F114" s="119" t="str">
        <f>IF(FN_MC!B117="","*",FN_MC!B117)</f>
        <v>*</v>
      </c>
      <c r="G114" s="119" t="str">
        <f>IF(FN_MC!D117="","*",FN_MC!D117)</f>
        <v>*</v>
      </c>
      <c r="H114" s="119" t="str">
        <f>IF(FN_MC!F117="","*",FN_MC!F117)</f>
        <v>*</v>
      </c>
      <c r="I114" s="119" t="str">
        <f>IF(FN_MC!H117="","*",FN_MC!H117)</f>
        <v>*</v>
      </c>
      <c r="J114" s="119" t="str">
        <f>IF(FN_MC!I117="","*",FN_MC!I117)</f>
        <v>*</v>
      </c>
      <c r="K114" s="119" t="str">
        <f>IF(FN_MC!M117="","*",FN_MC!M117)</f>
        <v>-</v>
      </c>
      <c r="L114" s="119" t="str">
        <f>IF(FN_MC!N117="","*",FN_MC!N117)</f>
        <v>-</v>
      </c>
      <c r="M114" s="120" t="str">
        <f>IF(FN_MC!J117="","*",FN_MC!J117)</f>
        <v>*</v>
      </c>
      <c r="N114" s="120" t="str">
        <f>IF(FN_MC!K117="","*",FN_MC!K117)</f>
        <v>*</v>
      </c>
      <c r="O114" s="120" t="str">
        <f>IF(FN_MC!L117="","*",FN_MC!L117)</f>
        <v>*</v>
      </c>
      <c r="P114" s="120"/>
      <c r="Q114" s="137" t="str">
        <f>IF(FN_MC!O117="","*",FN_MC!O117)</f>
        <v>*</v>
      </c>
      <c r="R114" s="137" t="str">
        <f>IF(FN_MC!P117="","*",FN_MC!P117)</f>
        <v>*</v>
      </c>
      <c r="S114" s="119" t="str">
        <f>IF(FN_MC!Q117="","*",CONCATENATE(FN_MC!Q117," ",FN_MC!R117))</f>
        <v>*</v>
      </c>
      <c r="T114" s="119" t="str">
        <f>IF(FN_MC!V117="","*",FN_MC!V117)</f>
        <v>*</v>
      </c>
      <c r="U114" s="119" t="str">
        <f>IF(FN_MC!W117="","*",FN_MC!W117)</f>
        <v>*</v>
      </c>
      <c r="V114" s="121" t="str">
        <f ca="1">_xlfn.XLOOKUP(G114&amp;$V$2,BS_CONTROLE[CHAVE],BS_CONTROLE[Quantidade_11],"-")</f>
        <v>-</v>
      </c>
      <c r="W114" s="121" t="str">
        <f ca="1">_xlfn.XLOOKUP(G114&amp;$W$2,BS_CONTROLE[CHAVE],BS_CONTROLE[Quantidade_11],"-")</f>
        <v>-</v>
      </c>
      <c r="X114" s="121" t="str">
        <f ca="1">_xlfn.XLOOKUP(G114&amp;$X$2,BS_CONTROLE[CHAVE],BS_CONTROLE[Quantidade_11],"-")</f>
        <v>-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*</v>
      </c>
      <c r="C115" s="118" t="str">
        <f>IF(FN_MC!Z118="","*",FN_MC!Z118)</f>
        <v>*</v>
      </c>
      <c r="D115" s="119" t="str">
        <f>IF(FN_MC!S118="","*",FN_MC!S118)</f>
        <v>-</v>
      </c>
      <c r="E115" s="119" t="str">
        <f>IF(FN_MC!T118="","*",FN_MC!T118)</f>
        <v>-</v>
      </c>
      <c r="F115" s="119" t="str">
        <f>IF(FN_MC!B118="","*",FN_MC!B118)</f>
        <v>*</v>
      </c>
      <c r="G115" s="119" t="str">
        <f>IF(FN_MC!D118="","*",FN_MC!D118)</f>
        <v>*</v>
      </c>
      <c r="H115" s="119" t="str">
        <f>IF(FN_MC!F118="","*",FN_MC!F118)</f>
        <v>*</v>
      </c>
      <c r="I115" s="119" t="str">
        <f>IF(FN_MC!H118="","*",FN_MC!H118)</f>
        <v>*</v>
      </c>
      <c r="J115" s="119" t="str">
        <f>IF(FN_MC!I118="","*",FN_MC!I118)</f>
        <v>*</v>
      </c>
      <c r="K115" s="119" t="str">
        <f>IF(FN_MC!M118="","*",FN_MC!M118)</f>
        <v>-</v>
      </c>
      <c r="L115" s="119" t="str">
        <f>IF(FN_MC!N118="","*",FN_MC!N118)</f>
        <v>-</v>
      </c>
      <c r="M115" s="120" t="str">
        <f>IF(FN_MC!J118="","*",FN_MC!J118)</f>
        <v>*</v>
      </c>
      <c r="N115" s="120" t="str">
        <f>IF(FN_MC!K118="","*",FN_MC!K118)</f>
        <v>*</v>
      </c>
      <c r="O115" s="120" t="str">
        <f>IF(FN_MC!L118="","*",FN_MC!L118)</f>
        <v>*</v>
      </c>
      <c r="P115" s="120"/>
      <c r="Q115" s="137" t="str">
        <f>IF(FN_MC!O118="","*",FN_MC!O118)</f>
        <v>*</v>
      </c>
      <c r="R115" s="137" t="str">
        <f>IF(FN_MC!P118="","*",FN_MC!P118)</f>
        <v>*</v>
      </c>
      <c r="S115" s="119" t="str">
        <f>IF(FN_MC!Q118="","*",CONCATENATE(FN_MC!Q118," ",FN_MC!R118))</f>
        <v>*</v>
      </c>
      <c r="T115" s="119" t="str">
        <f>IF(FN_MC!V118="","*",FN_MC!V118)</f>
        <v>*</v>
      </c>
      <c r="U115" s="119" t="str">
        <f>IF(FN_MC!W118="","*",FN_MC!W118)</f>
        <v>*</v>
      </c>
      <c r="V115" s="121" t="str">
        <f ca="1">_xlfn.XLOOKUP(G115&amp;$V$2,BS_CONTROLE[CHAVE],BS_CONTROLE[Quantidade_11],"-")</f>
        <v>-</v>
      </c>
      <c r="W115" s="121" t="str">
        <f ca="1">_xlfn.XLOOKUP(G115&amp;$W$2,BS_CONTROLE[CHAVE],BS_CONTROLE[Quantidade_11],"-")</f>
        <v>-</v>
      </c>
      <c r="X115" s="121" t="str">
        <f ca="1">_xlfn.XLOOKUP(G115&amp;$X$2,BS_CONTROLE[CHAVE],BS_CONTROLE[Quantidade_11],"-")</f>
        <v>-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*</v>
      </c>
      <c r="C116" s="118" t="str">
        <f>IF(FN_MC!Z119="","*",FN_MC!Z119)</f>
        <v>*</v>
      </c>
      <c r="D116" s="119" t="str">
        <f>IF(FN_MC!S119="","*",FN_MC!S119)</f>
        <v>-</v>
      </c>
      <c r="E116" s="119" t="str">
        <f>IF(FN_MC!T119="","*",FN_MC!T119)</f>
        <v>-</v>
      </c>
      <c r="F116" s="119" t="str">
        <f>IF(FN_MC!B119="","*",FN_MC!B119)</f>
        <v>*</v>
      </c>
      <c r="G116" s="119" t="str">
        <f>IF(FN_MC!D119="","*",FN_MC!D119)</f>
        <v>*</v>
      </c>
      <c r="H116" s="119" t="str">
        <f>IF(FN_MC!F119="","*",FN_MC!F119)</f>
        <v>*</v>
      </c>
      <c r="I116" s="119" t="str">
        <f>IF(FN_MC!H119="","*",FN_MC!H119)</f>
        <v>*</v>
      </c>
      <c r="J116" s="119" t="str">
        <f>IF(FN_MC!I119="","*",FN_MC!I119)</f>
        <v>*</v>
      </c>
      <c r="K116" s="119" t="str">
        <f>IF(FN_MC!M119="","*",FN_MC!M119)</f>
        <v>-</v>
      </c>
      <c r="L116" s="119" t="str">
        <f>IF(FN_MC!N119="","*",FN_MC!N119)</f>
        <v>-</v>
      </c>
      <c r="M116" s="120" t="str">
        <f>IF(FN_MC!J119="","*",FN_MC!J119)</f>
        <v>*</v>
      </c>
      <c r="N116" s="120" t="str">
        <f>IF(FN_MC!K119="","*",FN_MC!K119)</f>
        <v>*</v>
      </c>
      <c r="O116" s="120" t="str">
        <f>IF(FN_MC!L119="","*",FN_MC!L119)</f>
        <v>*</v>
      </c>
      <c r="P116" s="120"/>
      <c r="Q116" s="137" t="str">
        <f>IF(FN_MC!O119="","*",FN_MC!O119)</f>
        <v>*</v>
      </c>
      <c r="R116" s="137" t="str">
        <f>IF(FN_MC!P119="","*",FN_MC!P119)</f>
        <v>*</v>
      </c>
      <c r="S116" s="119" t="str">
        <f>IF(FN_MC!Q119="","*",CONCATENATE(FN_MC!Q119," ",FN_MC!R119))</f>
        <v>*</v>
      </c>
      <c r="T116" s="119" t="str">
        <f>IF(FN_MC!V119="","*",FN_MC!V119)</f>
        <v>*</v>
      </c>
      <c r="U116" s="119" t="str">
        <f>IF(FN_MC!W119="","*",FN_MC!W119)</f>
        <v>*</v>
      </c>
      <c r="V116" s="121" t="str">
        <f ca="1">_xlfn.XLOOKUP(G116&amp;$V$2,BS_CONTROLE[CHAVE],BS_CONTROLE[Quantidade_11],"-")</f>
        <v>-</v>
      </c>
      <c r="W116" s="121" t="str">
        <f ca="1">_xlfn.XLOOKUP(G116&amp;$W$2,BS_CONTROLE[CHAVE],BS_CONTROLE[Quantidade_11],"-")</f>
        <v>-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*</v>
      </c>
      <c r="C117" s="118" t="str">
        <f>IF(FN_MC!Z120="","*",FN_MC!Z120)</f>
        <v>*</v>
      </c>
      <c r="D117" s="119" t="str">
        <f>IF(FN_MC!S120="","*",FN_MC!S120)</f>
        <v>-</v>
      </c>
      <c r="E117" s="119" t="str">
        <f>IF(FN_MC!T120="","*",FN_MC!T120)</f>
        <v>-</v>
      </c>
      <c r="F117" s="119" t="str">
        <f>IF(FN_MC!B120="","*",FN_MC!B120)</f>
        <v>*</v>
      </c>
      <c r="G117" s="119" t="str">
        <f>IF(FN_MC!D120="","*",FN_MC!D120)</f>
        <v>*</v>
      </c>
      <c r="H117" s="119" t="str">
        <f>IF(FN_MC!F120="","*",FN_MC!F120)</f>
        <v>*</v>
      </c>
      <c r="I117" s="119" t="str">
        <f>IF(FN_MC!H120="","*",FN_MC!H120)</f>
        <v>*</v>
      </c>
      <c r="J117" s="119" t="str">
        <f>IF(FN_MC!I120="","*",FN_MC!I120)</f>
        <v>*</v>
      </c>
      <c r="K117" s="119" t="str">
        <f>IF(FN_MC!M120="","*",FN_MC!M120)</f>
        <v>-</v>
      </c>
      <c r="L117" s="119" t="str">
        <f>IF(FN_MC!N120="","*",FN_MC!N120)</f>
        <v>-</v>
      </c>
      <c r="M117" s="120" t="str">
        <f>IF(FN_MC!J120="","*",FN_MC!J120)</f>
        <v>*</v>
      </c>
      <c r="N117" s="120" t="str">
        <f>IF(FN_MC!K120="","*",FN_MC!K120)</f>
        <v>*</v>
      </c>
      <c r="O117" s="120" t="str">
        <f>IF(FN_MC!L120="","*",FN_MC!L120)</f>
        <v>*</v>
      </c>
      <c r="P117" s="120"/>
      <c r="Q117" s="137" t="str">
        <f>IF(FN_MC!O120="","*",FN_MC!O120)</f>
        <v>*</v>
      </c>
      <c r="R117" s="137" t="str">
        <f>IF(FN_MC!P120="","*",FN_MC!P120)</f>
        <v>*</v>
      </c>
      <c r="S117" s="119" t="str">
        <f>IF(FN_MC!Q120="","*",CONCATENATE(FN_MC!Q120," ",FN_MC!R120))</f>
        <v>*</v>
      </c>
      <c r="T117" s="119" t="str">
        <f>IF(FN_MC!V120="","*",FN_MC!V120)</f>
        <v>*</v>
      </c>
      <c r="U117" s="119" t="str">
        <f>IF(FN_MC!W120="","*",FN_MC!W120)</f>
        <v>*</v>
      </c>
      <c r="V117" s="121" t="str">
        <f ca="1">_xlfn.XLOOKUP(G117&amp;$V$2,BS_CONTROLE[CHAVE],BS_CONTROLE[Quantidade_11],"-")</f>
        <v>-</v>
      </c>
      <c r="W117" s="121" t="str">
        <f ca="1">_xlfn.XLOOKUP(G117&amp;$W$2,BS_CONTROLE[CHAVE],BS_CONTROLE[Quantidade_11],"-")</f>
        <v>-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*</v>
      </c>
      <c r="C118" s="118" t="str">
        <f>IF(FN_MC!Z121="","*",FN_MC!Z121)</f>
        <v>*</v>
      </c>
      <c r="D118" s="119" t="str">
        <f>IF(FN_MC!S121="","*",FN_MC!S121)</f>
        <v>-</v>
      </c>
      <c r="E118" s="119" t="str">
        <f>IF(FN_MC!T121="","*",FN_MC!T121)</f>
        <v>-</v>
      </c>
      <c r="F118" s="119" t="str">
        <f>IF(FN_MC!B121="","*",FN_MC!B121)</f>
        <v>*</v>
      </c>
      <c r="G118" s="119" t="str">
        <f>IF(FN_MC!D121="","*",FN_MC!D121)</f>
        <v>*</v>
      </c>
      <c r="H118" s="119" t="str">
        <f>IF(FN_MC!F121="","*",FN_MC!F121)</f>
        <v>*</v>
      </c>
      <c r="I118" s="119" t="str">
        <f>IF(FN_MC!H121="","*",FN_MC!H121)</f>
        <v>*</v>
      </c>
      <c r="J118" s="119" t="str">
        <f>IF(FN_MC!I121="","*",FN_MC!I121)</f>
        <v>*</v>
      </c>
      <c r="K118" s="119" t="str">
        <f>IF(FN_MC!M121="","*",FN_MC!M121)</f>
        <v>-</v>
      </c>
      <c r="L118" s="119" t="str">
        <f>IF(FN_MC!N121="","*",FN_MC!N121)</f>
        <v>-</v>
      </c>
      <c r="M118" s="120" t="str">
        <f>IF(FN_MC!J121="","*",FN_MC!J121)</f>
        <v>*</v>
      </c>
      <c r="N118" s="120" t="str">
        <f>IF(FN_MC!K121="","*",FN_MC!K121)</f>
        <v>*</v>
      </c>
      <c r="O118" s="120" t="str">
        <f>IF(FN_MC!L121="","*",FN_MC!L121)</f>
        <v>*</v>
      </c>
      <c r="P118" s="120"/>
      <c r="Q118" s="137" t="str">
        <f>IF(FN_MC!O121="","*",FN_MC!O121)</f>
        <v>*</v>
      </c>
      <c r="R118" s="137" t="str">
        <f>IF(FN_MC!P121="","*",FN_MC!P121)</f>
        <v>*</v>
      </c>
      <c r="S118" s="119" t="str">
        <f>IF(FN_MC!Q121="","*",CONCATENATE(FN_MC!Q121," ",FN_MC!R121))</f>
        <v>*</v>
      </c>
      <c r="T118" s="119" t="str">
        <f>IF(FN_MC!V121="","*",FN_MC!V121)</f>
        <v>*</v>
      </c>
      <c r="U118" s="119" t="str">
        <f>IF(FN_MC!W121="","*",FN_MC!W121)</f>
        <v>*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*</v>
      </c>
      <c r="C119" s="118" t="str">
        <f>IF(FN_MC!Z122="","*",FN_MC!Z122)</f>
        <v>*</v>
      </c>
      <c r="D119" s="119" t="str">
        <f>IF(FN_MC!S122="","*",FN_MC!S122)</f>
        <v>-</v>
      </c>
      <c r="E119" s="119" t="str">
        <f>IF(FN_MC!T122="","*",FN_MC!T122)</f>
        <v>-</v>
      </c>
      <c r="F119" s="119" t="str">
        <f>IF(FN_MC!B122="","*",FN_MC!B122)</f>
        <v>*</v>
      </c>
      <c r="G119" s="119" t="str">
        <f>IF(FN_MC!D122="","*",FN_MC!D122)</f>
        <v>*</v>
      </c>
      <c r="H119" s="119" t="str">
        <f>IF(FN_MC!F122="","*",FN_MC!F122)</f>
        <v>*</v>
      </c>
      <c r="I119" s="119" t="str">
        <f>IF(FN_MC!H122="","*",FN_MC!H122)</f>
        <v>*</v>
      </c>
      <c r="J119" s="119" t="str">
        <f>IF(FN_MC!I122="","*",FN_MC!I122)</f>
        <v>*</v>
      </c>
      <c r="K119" s="119" t="str">
        <f>IF(FN_MC!M122="","*",FN_MC!M122)</f>
        <v>-</v>
      </c>
      <c r="L119" s="119" t="str">
        <f>IF(FN_MC!N122="","*",FN_MC!N122)</f>
        <v>-</v>
      </c>
      <c r="M119" s="120" t="str">
        <f>IF(FN_MC!J122="","*",FN_MC!J122)</f>
        <v>*</v>
      </c>
      <c r="N119" s="120" t="str">
        <f>IF(FN_MC!K122="","*",FN_MC!K122)</f>
        <v>*</v>
      </c>
      <c r="O119" s="120" t="str">
        <f>IF(FN_MC!L122="","*",FN_MC!L122)</f>
        <v>*</v>
      </c>
      <c r="P119" s="120"/>
      <c r="Q119" s="137" t="str">
        <f>IF(FN_MC!O122="","*",FN_MC!O122)</f>
        <v>*</v>
      </c>
      <c r="R119" s="137" t="str">
        <f>IF(FN_MC!P122="","*",FN_MC!P122)</f>
        <v>*</v>
      </c>
      <c r="S119" s="119" t="str">
        <f>IF(FN_MC!Q122="","*",CONCATENATE(FN_MC!Q122," ",FN_MC!R122))</f>
        <v>*</v>
      </c>
      <c r="T119" s="119" t="str">
        <f>IF(FN_MC!V122="","*",FN_MC!V122)</f>
        <v>*</v>
      </c>
      <c r="U119" s="119" t="str">
        <f>IF(FN_MC!W122="","*",FN_MC!W122)</f>
        <v>*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*</v>
      </c>
      <c r="C120" s="118" t="str">
        <f>IF(FN_MC!Z123="","*",FN_MC!Z123)</f>
        <v>*</v>
      </c>
      <c r="D120" s="119" t="str">
        <f>IF(FN_MC!S123="","*",FN_MC!S123)</f>
        <v>-</v>
      </c>
      <c r="E120" s="119" t="str">
        <f>IF(FN_MC!T123="","*",FN_MC!T123)</f>
        <v>-</v>
      </c>
      <c r="F120" s="119" t="str">
        <f>IF(FN_MC!B123="","*",FN_MC!B123)</f>
        <v>*</v>
      </c>
      <c r="G120" s="119" t="str">
        <f>IF(FN_MC!D123="","*",FN_MC!D123)</f>
        <v>*</v>
      </c>
      <c r="H120" s="119" t="str">
        <f>IF(FN_MC!F123="","*",FN_MC!F123)</f>
        <v>*</v>
      </c>
      <c r="I120" s="119" t="str">
        <f>IF(FN_MC!H123="","*",FN_MC!H123)</f>
        <v>*</v>
      </c>
      <c r="J120" s="119" t="str">
        <f>IF(FN_MC!I123="","*",FN_MC!I123)</f>
        <v>*</v>
      </c>
      <c r="K120" s="119" t="str">
        <f>IF(FN_MC!M123="","*",FN_MC!M123)</f>
        <v>-</v>
      </c>
      <c r="L120" s="119" t="str">
        <f>IF(FN_MC!N123="","*",FN_MC!N123)</f>
        <v>-</v>
      </c>
      <c r="M120" s="120" t="str">
        <f>IF(FN_MC!J123="","*",FN_MC!J123)</f>
        <v>*</v>
      </c>
      <c r="N120" s="120" t="str">
        <f>IF(FN_MC!K123="","*",FN_MC!K123)</f>
        <v>*</v>
      </c>
      <c r="O120" s="120" t="str">
        <f>IF(FN_MC!L123="","*",FN_MC!L123)</f>
        <v>*</v>
      </c>
      <c r="P120" s="120"/>
      <c r="Q120" s="137" t="str">
        <f>IF(FN_MC!O123="","*",FN_MC!O123)</f>
        <v>*</v>
      </c>
      <c r="R120" s="137" t="str">
        <f>IF(FN_MC!P123="","*",FN_MC!P123)</f>
        <v>*</v>
      </c>
      <c r="S120" s="119" t="str">
        <f>IF(FN_MC!Q123="","*",CONCATENATE(FN_MC!Q123," ",FN_MC!R123))</f>
        <v>*</v>
      </c>
      <c r="T120" s="119" t="str">
        <f>IF(FN_MC!V123="","*",FN_MC!V123)</f>
        <v>*</v>
      </c>
      <c r="U120" s="119" t="str">
        <f>IF(FN_MC!W123="","*",FN_MC!W123)</f>
        <v>*</v>
      </c>
      <c r="V120" s="121" t="str">
        <f ca="1">_xlfn.XLOOKUP(G120&amp;$V$2,BS_CONTROLE[CHAVE],BS_CONTROLE[Quantidade_11],"-")</f>
        <v>-</v>
      </c>
      <c r="W120" s="121" t="str">
        <f ca="1">_xlfn.XLOOKUP(G120&amp;$W$2,BS_CONTROLE[CHAVE],BS_CONTROLE[Quantidade_11],"-")</f>
        <v>-</v>
      </c>
      <c r="X120" s="121" t="str">
        <f ca="1">_xlfn.XLOOKUP(G120&amp;$X$2,BS_CONTROLE[CHAVE],BS_CONTROLE[Quantidade_11],"-")</f>
        <v>-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1469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1470</v>
      </c>
      <c r="C2" s="104" t="s">
        <v>1151</v>
      </c>
      <c r="D2" s="104" t="s">
        <v>1153</v>
      </c>
      <c r="E2" s="104" t="s">
        <v>1471</v>
      </c>
      <c r="F2" s="104" t="s">
        <v>1472</v>
      </c>
      <c r="G2" s="104" t="s">
        <v>1473</v>
      </c>
      <c r="H2" s="104" t="s">
        <v>1474</v>
      </c>
      <c r="I2" s="104" t="s">
        <v>1475</v>
      </c>
      <c r="J2" s="104" t="s">
        <v>1476</v>
      </c>
      <c r="K2" s="140" t="s">
        <v>1477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-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-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 t="str">
        <f>IF(FN_MC!B116="","*",FN_MC!B116)</f>
        <v>*</v>
      </c>
      <c r="D113" s="130" t="str">
        <f>IF(FN_MC!D116="","*",FN_MC!D116)</f>
        <v>*</v>
      </c>
      <c r="E113" s="130" t="str">
        <f>IF(FN_MC!H116="","*",FN_MC!H116)</f>
        <v>*</v>
      </c>
      <c r="F113" s="148" t="str">
        <f>IF(FN_MC!M116="","*",FN_MC!M116)</f>
        <v>-</v>
      </c>
      <c r="G113" s="130" t="str">
        <f>IF(FN_MC!I116="","*",FN_MC!I116)</f>
        <v>*</v>
      </c>
      <c r="H113" s="130" t="str">
        <f>IF(FN_MC!AB116="","*",FN_MC!AB116)</f>
        <v>*</v>
      </c>
      <c r="I113" s="130" t="str">
        <f>IF(FN_MC!AC116="","*",FN_MC!AC116)</f>
        <v>*</v>
      </c>
      <c r="J113" s="131" t="str">
        <f>IF(FN_MC!AA116="","*",FN_MC!AA116)</f>
        <v>*</v>
      </c>
      <c r="K113" s="143" t="str">
        <f>IF(FN_MC!AD116="","*",FN_MC!AD116)</f>
        <v>*</v>
      </c>
    </row>
    <row r="114" spans="2:11" s="132" customFormat="1" hidden="1">
      <c r="B114" s="129" t="str">
        <f>IF(FN_MC!Y117="","*",FN_MC!Y117)</f>
        <v>*</v>
      </c>
      <c r="C114" s="130" t="str">
        <f>IF(FN_MC!B117="","*",FN_MC!B117)</f>
        <v>*</v>
      </c>
      <c r="D114" s="130" t="str">
        <f>IF(FN_MC!D117="","*",FN_MC!D117)</f>
        <v>*</v>
      </c>
      <c r="E114" s="130" t="str">
        <f>IF(FN_MC!H117="","*",FN_MC!H117)</f>
        <v>*</v>
      </c>
      <c r="F114" s="148" t="str">
        <f>IF(FN_MC!M117="","*",FN_MC!M117)</f>
        <v>-</v>
      </c>
      <c r="G114" s="130" t="str">
        <f>IF(FN_MC!I117="","*",FN_MC!I117)</f>
        <v>*</v>
      </c>
      <c r="H114" s="130" t="str">
        <f>IF(FN_MC!AB117="","*",FN_MC!AB117)</f>
        <v>*</v>
      </c>
      <c r="I114" s="130" t="str">
        <f>IF(FN_MC!AC117="","*",FN_MC!AC117)</f>
        <v>*</v>
      </c>
      <c r="J114" s="131" t="str">
        <f>IF(FN_MC!AA117="","*",FN_MC!AA117)</f>
        <v>*</v>
      </c>
      <c r="K114" s="143" t="str">
        <f>IF(FN_MC!AD117="","*",FN_MC!AD117)</f>
        <v>*</v>
      </c>
    </row>
    <row r="115" spans="2:11" s="132" customFormat="1" hidden="1">
      <c r="B115" s="129" t="str">
        <f>IF(FN_MC!Y118="","*",FN_MC!Y118)</f>
        <v>*</v>
      </c>
      <c r="C115" s="130" t="str">
        <f>IF(FN_MC!B118="","*",FN_MC!B118)</f>
        <v>*</v>
      </c>
      <c r="D115" s="130" t="str">
        <f>IF(FN_MC!D118="","*",FN_MC!D118)</f>
        <v>*</v>
      </c>
      <c r="E115" s="130" t="str">
        <f>IF(FN_MC!H118="","*",FN_MC!H118)</f>
        <v>*</v>
      </c>
      <c r="F115" s="148" t="str">
        <f>IF(FN_MC!M118="","*",FN_MC!M118)</f>
        <v>-</v>
      </c>
      <c r="G115" s="130" t="str">
        <f>IF(FN_MC!I118="","*",FN_MC!I118)</f>
        <v>*</v>
      </c>
      <c r="H115" s="130" t="str">
        <f>IF(FN_MC!AB118="","*",FN_MC!AB118)</f>
        <v>*</v>
      </c>
      <c r="I115" s="130" t="str">
        <f>IF(FN_MC!AC118="","*",FN_MC!AC118)</f>
        <v>*</v>
      </c>
      <c r="J115" s="131" t="str">
        <f>IF(FN_MC!AA118="","*",FN_MC!AA118)</f>
        <v>*</v>
      </c>
      <c r="K115" s="143" t="str">
        <f>IF(FN_MC!AD118="","*",FN_MC!AD118)</f>
        <v>*</v>
      </c>
    </row>
    <row r="116" spans="2:11" s="132" customFormat="1" hidden="1">
      <c r="B116" s="129" t="str">
        <f>IF(FN_MC!Y119="","*",FN_MC!Y119)</f>
        <v>*</v>
      </c>
      <c r="C116" s="130" t="str">
        <f>IF(FN_MC!B119="","*",FN_MC!B119)</f>
        <v>*</v>
      </c>
      <c r="D116" s="130" t="str">
        <f>IF(FN_MC!D119="","*",FN_MC!D119)</f>
        <v>*</v>
      </c>
      <c r="E116" s="130" t="str">
        <f>IF(FN_MC!H119="","*",FN_MC!H119)</f>
        <v>*</v>
      </c>
      <c r="F116" s="148" t="str">
        <f>IF(FN_MC!M119="","*",FN_MC!M119)</f>
        <v>-</v>
      </c>
      <c r="G116" s="130" t="str">
        <f>IF(FN_MC!I119="","*",FN_MC!I119)</f>
        <v>*</v>
      </c>
      <c r="H116" s="130" t="str">
        <f>IF(FN_MC!AB119="","*",FN_MC!AB119)</f>
        <v>*</v>
      </c>
      <c r="I116" s="130" t="str">
        <f>IF(FN_MC!AC119="","*",FN_MC!AC119)</f>
        <v>*</v>
      </c>
      <c r="J116" s="131" t="str">
        <f>IF(FN_MC!AA119="","*",FN_MC!AA119)</f>
        <v>*</v>
      </c>
      <c r="K116" s="143" t="str">
        <f>IF(FN_MC!AD119="","*",FN_MC!AD119)</f>
        <v>*</v>
      </c>
    </row>
    <row r="117" spans="2:11" s="132" customFormat="1" hidden="1">
      <c r="B117" s="129" t="str">
        <f>IF(FN_MC!Y120="","*",FN_MC!Y120)</f>
        <v>*</v>
      </c>
      <c r="C117" s="130" t="str">
        <f>IF(FN_MC!B120="","*",FN_MC!B120)</f>
        <v>*</v>
      </c>
      <c r="D117" s="130" t="str">
        <f>IF(FN_MC!D120="","*",FN_MC!D120)</f>
        <v>*</v>
      </c>
      <c r="E117" s="130" t="str">
        <f>IF(FN_MC!H120="","*",FN_MC!H120)</f>
        <v>*</v>
      </c>
      <c r="F117" s="148" t="str">
        <f>IF(FN_MC!M120="","*",FN_MC!M120)</f>
        <v>-</v>
      </c>
      <c r="G117" s="130" t="str">
        <f>IF(FN_MC!I120="","*",FN_MC!I120)</f>
        <v>*</v>
      </c>
      <c r="H117" s="130" t="str">
        <f>IF(FN_MC!AB120="","*",FN_MC!AB120)</f>
        <v>*</v>
      </c>
      <c r="I117" s="130" t="str">
        <f>IF(FN_MC!AC120="","*",FN_MC!AC120)</f>
        <v>*</v>
      </c>
      <c r="J117" s="131" t="str">
        <f>IF(FN_MC!AA120="","*",FN_MC!AA120)</f>
        <v>*</v>
      </c>
      <c r="K117" s="143" t="str">
        <f>IF(FN_MC!AD120="","*",FN_MC!AD120)</f>
        <v>*</v>
      </c>
    </row>
    <row r="118" spans="2:11" s="132" customFormat="1" hidden="1">
      <c r="B118" s="129" t="str">
        <f>IF(FN_MC!Y121="","*",FN_MC!Y121)</f>
        <v>*</v>
      </c>
      <c r="C118" s="130" t="str">
        <f>IF(FN_MC!B121="","*",FN_MC!B121)</f>
        <v>*</v>
      </c>
      <c r="D118" s="130" t="str">
        <f>IF(FN_MC!D121="","*",FN_MC!D121)</f>
        <v>*</v>
      </c>
      <c r="E118" s="130" t="str">
        <f>IF(FN_MC!H121="","*",FN_MC!H121)</f>
        <v>*</v>
      </c>
      <c r="F118" s="148" t="str">
        <f>IF(FN_MC!M121="","*",FN_MC!M121)</f>
        <v>-</v>
      </c>
      <c r="G118" s="130" t="str">
        <f>IF(FN_MC!I121="","*",FN_MC!I121)</f>
        <v>*</v>
      </c>
      <c r="H118" s="130" t="str">
        <f>IF(FN_MC!AB121="","*",FN_MC!AB121)</f>
        <v>*</v>
      </c>
      <c r="I118" s="130" t="str">
        <f>IF(FN_MC!AC121="","*",FN_MC!AC121)</f>
        <v>*</v>
      </c>
      <c r="J118" s="131" t="str">
        <f>IF(FN_MC!AA121="","*",FN_MC!AA121)</f>
        <v>*</v>
      </c>
      <c r="K118" s="143" t="str">
        <f>IF(FN_MC!AD121="","*",FN_MC!AD121)</f>
        <v>*</v>
      </c>
    </row>
    <row r="119" spans="2:11" s="132" customFormat="1" hidden="1">
      <c r="B119" s="129" t="str">
        <f>IF(FN_MC!Y122="","*",FN_MC!Y122)</f>
        <v>*</v>
      </c>
      <c r="C119" s="130" t="str">
        <f>IF(FN_MC!B122="","*",FN_MC!B122)</f>
        <v>*</v>
      </c>
      <c r="D119" s="130" t="str">
        <f>IF(FN_MC!D122="","*",FN_MC!D122)</f>
        <v>*</v>
      </c>
      <c r="E119" s="130" t="str">
        <f>IF(FN_MC!H122="","*",FN_MC!H122)</f>
        <v>*</v>
      </c>
      <c r="F119" s="148" t="str">
        <f>IF(FN_MC!M122="","*",FN_MC!M122)</f>
        <v>-</v>
      </c>
      <c r="G119" s="130" t="str">
        <f>IF(FN_MC!I122="","*",FN_MC!I122)</f>
        <v>*</v>
      </c>
      <c r="H119" s="130" t="str">
        <f>IF(FN_MC!AB122="","*",FN_MC!AB122)</f>
        <v>*</v>
      </c>
      <c r="I119" s="130" t="str">
        <f>IF(FN_MC!AC122="","*",FN_MC!AC122)</f>
        <v>*</v>
      </c>
      <c r="J119" s="131" t="str">
        <f>IF(FN_MC!AA122="","*",FN_MC!AA122)</f>
        <v>*</v>
      </c>
      <c r="K119" s="143" t="str">
        <f>IF(FN_MC!AD122="","*",FN_MC!AD122)</f>
        <v>*</v>
      </c>
    </row>
    <row r="120" spans="2:11" s="132" customFormat="1" hidden="1">
      <c r="B120" s="129" t="str">
        <f>IF(FN_MC!Y123="","*",FN_MC!Y123)</f>
        <v>*</v>
      </c>
      <c r="C120" s="130" t="str">
        <f>IF(FN_MC!B123="","*",FN_MC!B123)</f>
        <v>*</v>
      </c>
      <c r="D120" s="130" t="str">
        <f>IF(FN_MC!D123="","*",FN_MC!D123)</f>
        <v>*</v>
      </c>
      <c r="E120" s="130" t="str">
        <f>IF(FN_MC!H123="","*",FN_MC!H123)</f>
        <v>*</v>
      </c>
      <c r="F120" s="148" t="str">
        <f>IF(FN_MC!M123="","*",FN_MC!M123)</f>
        <v>-</v>
      </c>
      <c r="G120" s="130" t="str">
        <f>IF(FN_MC!I123="","*",FN_MC!I123)</f>
        <v>*</v>
      </c>
      <c r="H120" s="130" t="str">
        <f>IF(FN_MC!AB123="","*",FN_MC!AB123)</f>
        <v>*</v>
      </c>
      <c r="I120" s="130" t="str">
        <f>IF(FN_MC!AC123="","*",FN_MC!AC123)</f>
        <v>*</v>
      </c>
      <c r="J120" s="131" t="str">
        <f>IF(FN_MC!AA123="","*",FN_MC!AA123)</f>
        <v>*</v>
      </c>
      <c r="K120" s="143" t="str">
        <f>IF(FN_MC!AD123="","*",FN_MC!AD123)</f>
        <v>*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2.xml>��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E577B29-A12D-44B2-AE2B-B358D5AF3846}"/>
</file>

<file path=customXml/itemProps2.xml><?xml version="1.0" encoding="utf-8"?>
<ds:datastoreItem xmlns:ds="http://schemas.openxmlformats.org/officeDocument/2006/customXml" ds:itemID="{92625945-05D5-4773-8BA6-1FA1ACB2D06E}"/>
</file>

<file path=customXml/itemProps3.xml><?xml version="1.0" encoding="utf-8"?>
<ds:datastoreItem xmlns:ds="http://schemas.openxmlformats.org/officeDocument/2006/customXml" ds:itemID="{200ADBE2-482E-49FB-A485-E6D9721DDFFA}"/>
</file>

<file path=customXml/itemProps4.xml><?xml version="1.0" encoding="utf-8"?>
<ds:datastoreItem xmlns:ds="http://schemas.openxmlformats.org/officeDocument/2006/customXml" ds:itemID="{FE173240-9C3E-47ED-AF9C-6121B693788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i:0#.f|membership|cs262085@rumolog.com</cp:lastModifiedBy>
  <cp:revision/>
  <dcterms:created xsi:type="dcterms:W3CDTF">2025-05-05T12:15:43Z</dcterms:created>
  <dcterms:modified xsi:type="dcterms:W3CDTF">2025-10-09T12:19:49Z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