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53" documentId="8_{B6337239-1A00-434D-AAD0-422EA1FEB5AE}" xr6:coauthVersionLast="47" xr6:coauthVersionMax="47" xr10:uidLastSave="{8FCF80C5-0F17-4935-8D90-E5B21B9BDB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7" i="1" l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91" i="1" a="1"/>
  <c r="N491" i="1" s="1"/>
  <c r="M491" i="1" a="1"/>
  <c r="M491" i="1" s="1"/>
  <c r="N490" i="1" a="1"/>
  <c r="N490" i="1" s="1"/>
  <c r="M490" i="1" a="1"/>
  <c r="M490" i="1" s="1"/>
  <c r="N489" i="1" a="1"/>
  <c r="N489" i="1" s="1"/>
  <c r="M489" i="1" a="1"/>
  <c r="M489" i="1" s="1"/>
  <c r="N488" i="1" a="1"/>
  <c r="N488" i="1" s="1"/>
  <c r="M488" i="1" a="1"/>
  <c r="M488" i="1" s="1"/>
  <c r="N487" i="1" a="1"/>
  <c r="N487" i="1" s="1"/>
  <c r="M487" i="1" a="1"/>
  <c r="M487" i="1" s="1"/>
  <c r="N486" i="1" a="1"/>
  <c r="N486" i="1" s="1"/>
  <c r="M486" i="1" a="1"/>
  <c r="M486" i="1" s="1"/>
  <c r="N482" i="1" a="1"/>
  <c r="N482" i="1" s="1"/>
  <c r="N481" i="1" a="1"/>
  <c r="N481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M483" i="1" a="1"/>
  <c r="M483" i="1"/>
  <c r="K481" i="12" s="1"/>
  <c r="M484" i="1" a="1"/>
  <c r="M484" i="1"/>
  <c r="K482" i="12" s="1"/>
  <c r="M485" i="1" a="1"/>
  <c r="M485" i="1"/>
  <c r="K483" i="12" s="1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2" i="1" l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<sst xmlns="http://schemas.openxmlformats.org/spreadsheetml/2006/main" count="10666" uniqueCount="1667">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</sst>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98" activePane="bottomRight" state="frozen"/>
      <selection pane="bottomRight" activeCell="H485" sqref="H485:Q5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 t="s">
        <v>1565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1587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1588</v>
      </c>
      <c r="BK464" s="284" t="s">
        <v>1589</v>
      </c>
      <c r="BL464" s="16"/>
      <c r="BM464" s="15" t="s">
        <v>690</v>
      </c>
      <c r="BN464" s="15" t="s">
        <v>690</v>
      </c>
      <c r="BO464" s="165" t="s">
        <v>690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1590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1591</v>
      </c>
      <c r="BK465" s="284" t="s">
        <v>1591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1591</v>
      </c>
      <c r="BK466" s="284" t="s">
        <v>1591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1591</v>
      </c>
      <c r="BK467" s="284" t="s">
        <v>1591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1592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1593</v>
      </c>
      <c r="BK468" s="284" t="s">
        <v>1593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1594</v>
      </c>
      <c r="BK469" s="284" t="s">
        <v>1594</v>
      </c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1594</v>
      </c>
      <c r="BK470" s="284" t="s">
        <v>1594</v>
      </c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1595</v>
      </c>
      <c r="BK471" s="284" t="s">
        <v>1596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588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1103</v>
      </c>
      <c r="W474" s="277" t="s">
        <v>935</v>
      </c>
      <c r="X474" s="52" t="s">
        <v>666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637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1100</v>
      </c>
      <c r="W475" s="277" t="s">
        <v>935</v>
      </c>
      <c r="X475" s="52" t="s">
        <v>666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608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924</v>
      </c>
      <c r="W476" s="277" t="s">
        <v>935</v>
      </c>
      <c r="X476" s="52" t="s">
        <v>666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572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924</v>
      </c>
      <c r="W477" s="277" t="s">
        <v>1111</v>
      </c>
      <c r="X477" s="52" t="s">
        <v>666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642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1597</v>
      </c>
      <c r="W479" s="277" t="s">
        <v>1598</v>
      </c>
      <c r="X479" s="52" t="s">
        <v>666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W6146011</v>
      </c>
      <c r="B481" s="168">
        <v>46011</v>
      </c>
      <c r="C481" s="8"/>
      <c r="D481" s="52" t="s">
        <v>541</v>
      </c>
      <c r="E481" s="314">
        <v>91</v>
      </c>
      <c r="F481" s="172" t="s">
        <v>331</v>
      </c>
      <c r="G481" s="9" t="str">
        <f>IF(D481="","*",VLOOKUP(F481,BS_ATIVIDADE[#All],3,FALSE))</f>
        <v>OUTROS</v>
      </c>
      <c r="H481" s="173" t="s">
        <v>143</v>
      </c>
      <c r="I481" s="173" t="s">
        <v>143</v>
      </c>
      <c r="J481" s="217">
        <v>92</v>
      </c>
      <c r="K481" s="217">
        <v>83.7</v>
      </c>
      <c r="L481" s="217" t="s">
        <v>317</v>
      </c>
      <c r="M481" s="204" t="s">
        <v>961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1" s="173">
        <v>0.3125</v>
      </c>
      <c r="P481" s="173">
        <v>4.1666666666666664E-2</v>
      </c>
      <c r="Q481" s="217">
        <v>1</v>
      </c>
      <c r="R481" s="10" t="str">
        <f>IFERROR(_xlfn.XLOOKUP(F481, BS_ATIVIDADE[ATIVIDADE],BS_ATIVIDADE[UNIDADE] ), "*")</f>
        <v>BINÁRIO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962</v>
      </c>
      <c r="W481" s="261" t="s">
        <v>1125</v>
      </c>
      <c r="X481" s="218" t="s">
        <v>661</v>
      </c>
      <c r="Y481" s="158"/>
      <c r="Z481" s="158"/>
      <c r="AA481" s="84">
        <v>1</v>
      </c>
      <c r="AB481" s="71" t="s">
        <v>657</v>
      </c>
      <c r="AC481" s="71" t="s">
        <v>652</v>
      </c>
      <c r="AD481" s="173">
        <v>0.27083333333333331</v>
      </c>
      <c r="AE481" s="84">
        <v>7663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DESLOCAMENTO</v>
      </c>
      <c r="AJ481" s="9" t="str">
        <f>IF(D481="","*",VLOOKUP(AI481,BS_ATIVIDADE[#Data],3,FALSE))</f>
        <v>OUTROS</v>
      </c>
      <c r="AK481" s="280" t="str">
        <f>IF(BS_CONTROLE[[#This Row],[Local - Partida]]=0, "-", BS_CONTROLE[[#This Row],[Local - Partida]])</f>
        <v>K67ZEV1</v>
      </c>
      <c r="AL481" s="280" t="str">
        <f>IF(BS_CONTROLE[[#This Row],[Local - Encerramento]]=0, "-", BS_CONTROLE[[#This Row],[Local - Encerramento]])</f>
        <v>K67ZEV1</v>
      </c>
      <c r="AM481" s="280" t="str">
        <f>IF(BS_CONTROLE[[#This Row],[Entre - Estações]]=0, "-", BS_CONTROLE[[#This Row],[Entre - Estações]])</f>
        <v>ZEV-ZXW</v>
      </c>
      <c r="AN481" s="280" t="str">
        <f>IF(BS_CONTROLE[[#This Row],[SB]]=0, "-", BS_CONTROLE[[#This Row],[SB]])</f>
        <v>K84ZXW2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83.7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BINÁRIO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Moisés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W6246011</v>
      </c>
      <c r="B482" s="168">
        <v>46011</v>
      </c>
      <c r="C482" s="8"/>
      <c r="D482" s="52" t="s">
        <v>542</v>
      </c>
      <c r="E482" s="294">
        <v>476</v>
      </c>
      <c r="F482" s="172" t="s">
        <v>331</v>
      </c>
      <c r="G482" s="9" t="str">
        <f>IF(D482="","*",VLOOKUP(F482,BS_ATIVIDADE[#All],3,FALSE))</f>
        <v>OUTROS</v>
      </c>
      <c r="H482" s="173" t="s">
        <v>178</v>
      </c>
      <c r="I482" s="173" t="s">
        <v>955</v>
      </c>
      <c r="J482" s="217">
        <v>54</v>
      </c>
      <c r="K482" s="217">
        <v>83.7</v>
      </c>
      <c r="L482" s="217" t="s">
        <v>317</v>
      </c>
      <c r="M482" s="204" t="s">
        <v>980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ZEV</v>
      </c>
      <c r="V482" s="198" t="s">
        <v>962</v>
      </c>
      <c r="W482" s="261" t="s">
        <v>1125</v>
      </c>
      <c r="X482" s="218" t="s">
        <v>661</v>
      </c>
      <c r="Y482" s="158"/>
      <c r="Z482" s="158"/>
      <c r="AA482" s="217">
        <v>1</v>
      </c>
      <c r="AB482" s="172" t="s">
        <v>657</v>
      </c>
      <c r="AC482" s="172" t="s">
        <v>652</v>
      </c>
      <c r="AD482" s="316">
        <v>0.27083333333333331</v>
      </c>
      <c r="AE482" s="217">
        <v>9038</v>
      </c>
      <c r="AF482" s="217" t="s">
        <v>317</v>
      </c>
      <c r="AG482" s="217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ZPT1051</v>
      </c>
      <c r="AL482" s="280" t="str">
        <f>IF(BS_CONTROLE[[#This Row],[Local - Encerramento]]=0, "-", BS_CONTROLE[[#This Row],[Local - Encerramento]])</f>
        <v>ZPTZDR</v>
      </c>
      <c r="AM482" s="280" t="str">
        <f>IF(BS_CONTROLE[[#This Row],[Entre - Estações]]=0, "-", BS_CONTROLE[[#This Row],[Entre - Estações]])</f>
        <v>ZPT-ZXW</v>
      </c>
      <c r="AN482" s="280" t="str">
        <f>IF(BS_CONTROLE[[#This Row],[SB]]=0, "-", BS_CONTROLE[[#This Row],[SB]])</f>
        <v>K84ZXW1</v>
      </c>
      <c r="AO482" s="259">
        <f>IF(BS_CONTROLE[[#This Row],[SUB]]=0, "-", BS_CONTROLE[[#This Row],[SUB]])</f>
        <v>54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1:Y48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1:AD481 Z48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1:J48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1:Q48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2:AE482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551 Y481:Z482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:X523 Y483:Y551 Y481:Z482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:X523">
    <cfRule type="cellIs" dxfId="128" priority="18429" operator="equal">
      <formula>"OPORTUNIDADE"</formula>
    </cfRule>
  </conditionalFormatting>
  <conditionalFormatting sqref="Z476:Z480 Z483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3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1600</v>
      </c>
      <c r="C4" s="331" t="s">
        <v>1601</v>
      </c>
      <c r="D4" s="331" t="s">
        <v>1602</v>
      </c>
      <c r="E4" s="331" t="s">
        <v>1603</v>
      </c>
      <c r="F4" s="331" t="s">
        <v>8</v>
      </c>
      <c r="G4" s="331" t="s">
        <v>1604</v>
      </c>
    </row>
    <row r="5" spans="2:8">
      <c r="B5" s="334" t="s">
        <v>1152</v>
      </c>
      <c r="C5" s="334">
        <v>314978</v>
      </c>
      <c r="D5" s="334" t="s">
        <v>1605</v>
      </c>
      <c r="E5" s="334" t="s">
        <v>539</v>
      </c>
      <c r="F5" s="334" t="s">
        <v>101</v>
      </c>
      <c r="G5" s="335">
        <v>46143</v>
      </c>
    </row>
    <row r="6" spans="2:8">
      <c r="B6" s="334" t="s">
        <v>1606</v>
      </c>
      <c r="C6" s="334">
        <v>256790</v>
      </c>
      <c r="D6" s="334" t="s">
        <v>1607</v>
      </c>
      <c r="E6" s="334" t="s">
        <v>539</v>
      </c>
      <c r="F6" s="334" t="s">
        <v>1608</v>
      </c>
      <c r="G6" s="335">
        <v>45992</v>
      </c>
    </row>
    <row r="7" spans="2:8">
      <c r="B7" s="334" t="s">
        <v>1609</v>
      </c>
      <c r="C7" s="334">
        <v>265193</v>
      </c>
      <c r="D7" s="334" t="s">
        <v>1610</v>
      </c>
      <c r="E7" s="334" t="s">
        <v>540</v>
      </c>
      <c r="F7" s="334" t="s">
        <v>1499</v>
      </c>
      <c r="G7" s="334" t="s">
        <v>1611</v>
      </c>
    </row>
    <row r="8" spans="2:8">
      <c r="B8" s="334" t="s">
        <v>1612</v>
      </c>
      <c r="C8" s="334">
        <v>293716</v>
      </c>
      <c r="D8" s="334" t="s">
        <v>1613</v>
      </c>
      <c r="E8" s="334" t="s">
        <v>540</v>
      </c>
      <c r="F8" s="334" t="s">
        <v>1499</v>
      </c>
      <c r="G8" s="335">
        <v>46204</v>
      </c>
    </row>
    <row r="9" spans="2:8">
      <c r="B9" s="334" t="s">
        <v>1614</v>
      </c>
      <c r="C9" s="334">
        <v>257258</v>
      </c>
      <c r="D9" s="334" t="s">
        <v>1615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1616</v>
      </c>
      <c r="C10" s="334">
        <v>371147</v>
      </c>
      <c r="D10" s="334" t="s">
        <v>1617</v>
      </c>
      <c r="E10" s="334" t="s">
        <v>541</v>
      </c>
      <c r="F10" s="334" t="s">
        <v>144</v>
      </c>
      <c r="G10" s="334" t="s">
        <v>1611</v>
      </c>
    </row>
    <row r="11" spans="2:8">
      <c r="B11" s="334" t="s">
        <v>1618</v>
      </c>
      <c r="C11" s="334">
        <v>259230</v>
      </c>
      <c r="D11" s="334" t="s">
        <v>1619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1620</v>
      </c>
      <c r="C12" s="334">
        <v>370705</v>
      </c>
      <c r="D12" s="334"/>
      <c r="E12" s="334" t="s">
        <v>541</v>
      </c>
      <c r="F12" s="334" t="s">
        <v>144</v>
      </c>
      <c r="G12" s="334" t="s">
        <v>1611</v>
      </c>
    </row>
    <row r="13" spans="2:8">
      <c r="B13" s="334" t="s">
        <v>1621</v>
      </c>
      <c r="C13" s="334">
        <v>258542</v>
      </c>
      <c r="D13" s="334" t="s">
        <v>1622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1623</v>
      </c>
      <c r="C14" s="334">
        <v>257050</v>
      </c>
      <c r="D14" s="334" t="s">
        <v>1624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1626</v>
      </c>
      <c r="E3" s="326" t="s">
        <v>1627</v>
      </c>
      <c r="F3" s="326" t="s">
        <v>1628</v>
      </c>
      <c r="G3" s="331" t="s">
        <v>1629</v>
      </c>
      <c r="H3" s="326" t="s">
        <v>1630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1631</v>
      </c>
      <c r="H4" s="329"/>
    </row>
    <row r="5" spans="3:8" ht="29.25">
      <c r="C5" s="327" t="s">
        <v>539</v>
      </c>
      <c r="D5" s="327" t="s">
        <v>1632</v>
      </c>
      <c r="E5" s="328">
        <v>46000</v>
      </c>
      <c r="F5" s="327">
        <v>9000</v>
      </c>
      <c r="G5" s="332" t="s">
        <v>1633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1634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1635</v>
      </c>
      <c r="G7" s="333" t="s">
        <v>1636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1637</v>
      </c>
      <c r="G8" s="332" t="s">
        <v>1638</v>
      </c>
      <c r="H8" s="327" t="s">
        <v>1639</v>
      </c>
    </row>
    <row r="9" spans="3:8">
      <c r="C9" s="327" t="s">
        <v>463</v>
      </c>
      <c r="D9" s="327" t="s">
        <v>1640</v>
      </c>
      <c r="E9" s="328">
        <v>45993</v>
      </c>
      <c r="F9" s="327">
        <v>12000</v>
      </c>
      <c r="G9" s="332" t="s">
        <v>1641</v>
      </c>
      <c r="H9" s="327"/>
    </row>
    <row r="10" spans="3:8" ht="29.25">
      <c r="C10" s="327" t="s">
        <v>463</v>
      </c>
      <c r="D10" s="327" t="s">
        <v>1642</v>
      </c>
      <c r="E10" s="328">
        <v>45993</v>
      </c>
      <c r="F10" s="327">
        <v>9000</v>
      </c>
      <c r="G10" s="332" t="s">
        <v>1643</v>
      </c>
      <c r="H10" s="327"/>
    </row>
    <row r="11" spans="3:8" ht="29.25">
      <c r="C11" s="327" t="s">
        <v>463</v>
      </c>
      <c r="D11" s="327" t="s">
        <v>1644</v>
      </c>
      <c r="E11" s="328">
        <v>45993</v>
      </c>
      <c r="F11" s="327">
        <v>10000</v>
      </c>
      <c r="G11" s="332" t="s">
        <v>1643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1645</v>
      </c>
      <c r="H12" s="327" t="s">
        <v>1646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1647</v>
      </c>
      <c r="W1" s="397"/>
      <c r="X1" s="397"/>
      <c r="Y1" s="104"/>
    </row>
    <row r="2" spans="1:25" s="101" customFormat="1" ht="11.25" customHeight="1">
      <c r="A2" s="105" t="s">
        <v>1648</v>
      </c>
      <c r="B2" s="105" t="s">
        <v>1649</v>
      </c>
      <c r="C2" s="105" t="s">
        <v>313</v>
      </c>
      <c r="D2" s="106" t="s">
        <v>873</v>
      </c>
      <c r="E2" s="106" t="s">
        <v>874</v>
      </c>
      <c r="F2" s="106" t="s">
        <v>1650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1651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Contrato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W61</v>
      </c>
      <c r="H479" s="110" t="str">
        <f>IF(SP_SUL!F481="","*",SP_SUL!F481)</f>
        <v>DESLOCAMENTO</v>
      </c>
      <c r="I479" s="110" t="str">
        <f>IF(SP_SUL!H481="","*",SP_SUL!H481)</f>
        <v>K67ZEV1</v>
      </c>
      <c r="J479" s="110" t="str">
        <f>IF(SP_SUL!I481="","*",SP_SUL!I481)</f>
        <v>K67ZEV1</v>
      </c>
      <c r="K479" s="110" t="str">
        <f>IF(SP_SUL!M481="","*",SP_SUL!M481)</f>
        <v>ZEV-ZXW</v>
      </c>
      <c r="L479" s="339" t="str">
        <f>IF(SP_SUL!N481="","*",SP_SUL!N481)</f>
        <v>K84ZXW2</v>
      </c>
      <c r="M479" s="111">
        <f>IF(SP_SUL!J481="","*",SP_SUL!J481)</f>
        <v>92</v>
      </c>
      <c r="N479" s="270">
        <f>IF(SP_SUL!K481="","*",SP_SUL!K481)</f>
        <v>83.7</v>
      </c>
      <c r="O479" s="270" t="str">
        <f>IF(SP_SUL!L481="","*",SP_SUL!L481)</f>
        <v>-</v>
      </c>
      <c r="P479" s="111"/>
      <c r="Q479" s="128">
        <f>IF(SP_SUL!O481="","*",SP_SUL!O481)</f>
        <v>0.3125</v>
      </c>
      <c r="R479" s="128">
        <f>IF(SP_SUL!P481="","*",SP_SUL!P481)</f>
        <v>4.1666666666666664E-2</v>
      </c>
      <c r="S479" s="110" t="str">
        <f>IF(SP_SUL!Q481="","*",CONCATENATE(SP_SUL!Q481," ",SP_SUL!R481))</f>
        <v>1 BINÁRIO</v>
      </c>
      <c r="T479" s="110" t="str">
        <f>IF(SP_SUL!V481="","*",SP_SUL!V481)</f>
        <v>Moisés</v>
      </c>
      <c r="U479" s="110" t="str">
        <f>IF(SP_SUL!W481="","*",SP_SUL!W481)</f>
        <v>Deslocamento e recolhimento das TP's na serra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W62</v>
      </c>
      <c r="H480" s="110" t="str">
        <f>IF(SP_SUL!F482="","*",SP_SUL!F482)</f>
        <v>DESLOCAMENTO</v>
      </c>
      <c r="I480" s="110" t="str">
        <f>IF(SP_SUL!H482="","*",SP_SUL!H482)</f>
        <v>ZPT1051</v>
      </c>
      <c r="J480" s="110" t="str">
        <f>IF(SP_SUL!I482="","*",SP_SUL!I482)</f>
        <v>ZPTZDR</v>
      </c>
      <c r="K480" s="110" t="str">
        <f>IF(SP_SUL!M482="","*",SP_SUL!M482)</f>
        <v>ZPT-ZXW</v>
      </c>
      <c r="L480" s="339" t="str">
        <f>IF(SP_SUL!N482="","*",SP_SUL!N482)</f>
        <v>K84ZXW1</v>
      </c>
      <c r="M480" s="111">
        <f>IF(SP_SUL!J482="","*",SP_SUL!J482)</f>
        <v>54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1652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1653</v>
      </c>
      <c r="D5" s="399"/>
      <c r="E5" s="399"/>
      <c r="F5" s="399"/>
      <c r="G5" s="399"/>
      <c r="H5" s="399"/>
      <c r="I5" s="399"/>
      <c r="J5" s="400"/>
      <c r="K5" s="401" t="s">
        <v>1654</v>
      </c>
      <c r="L5" s="402"/>
      <c r="M5" s="402"/>
      <c r="N5" s="402"/>
      <c r="O5" s="403" t="s">
        <v>1655</v>
      </c>
      <c r="P5" s="404"/>
      <c r="Q5" s="405"/>
    </row>
    <row r="6" spans="1:17" s="94" customFormat="1" ht="15.75" customHeight="1">
      <c r="A6" s="88" t="s">
        <v>1650</v>
      </c>
      <c r="B6" s="95" t="s">
        <v>1649</v>
      </c>
      <c r="C6" s="96" t="s">
        <v>873</v>
      </c>
      <c r="D6" s="97" t="s">
        <v>874</v>
      </c>
      <c r="E6" s="96" t="s">
        <v>1656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1657</v>
      </c>
      <c r="M6" s="139" t="s">
        <v>335</v>
      </c>
      <c r="N6" s="140" t="s">
        <v>868</v>
      </c>
      <c r="O6" s="246" t="s">
        <v>911</v>
      </c>
      <c r="P6" s="157"/>
      <c r="Q6" s="193" t="s">
        <v>1658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Contrato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W61</v>
      </c>
      <c r="F460" s="100" t="str">
        <f>IF(SP_SUL!H481="","*",SP_SUL!H481)</f>
        <v>K67ZEV1</v>
      </c>
      <c r="G460" s="100" t="str">
        <f>IF(SP_SUL!M481="","*",SP_SUL!M481)</f>
        <v>ZEV-ZXW</v>
      </c>
      <c r="H460" s="154">
        <f>IF(SP_SUL!K481="","*",SP_SUL!K481)</f>
        <v>83.7</v>
      </c>
      <c r="I460" s="132">
        <f>IF(SP_SUL!O481="","*",SP_SUL!O481)</f>
        <v>0.3125</v>
      </c>
      <c r="J460" s="132">
        <f>IF(SP_SUL!P481="","*",SP_SUL!P481)</f>
        <v>4.1666666666666664E-2</v>
      </c>
      <c r="K460" s="141" t="str">
        <f>IF(SP_SUL!AK481="","*",SP_SUL!AK481)</f>
        <v>K67ZEV1</v>
      </c>
      <c r="L460" s="141" t="str">
        <f>IF(SP_SUL!AM481="","*",SP_SUL!AM481)</f>
        <v>ZEV-ZXW</v>
      </c>
      <c r="M460" s="141">
        <f>IF(SP_SUL!AP481="","*",SP_SUL!AP481)</f>
        <v>83.7</v>
      </c>
      <c r="N460" s="141" t="str">
        <f>IF(SP_SUL!AM481="","*",SP_SUL!AM481)</f>
        <v>ZEV-ZXW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W62</v>
      </c>
      <c r="F461" s="100" t="str">
        <f>IF(SP_SUL!H482="","*",SP_SUL!H482)</f>
        <v>ZPT1051</v>
      </c>
      <c r="G461" s="100" t="str">
        <f>IF(SP_SUL!M482="","*",SP_SUL!M482)</f>
        <v>ZPT-ZXW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ZPT1051</v>
      </c>
      <c r="L461" s="141" t="str">
        <f>IF(SP_SUL!AM482="","*",SP_SUL!AM482)</f>
        <v>ZPT-ZXW</v>
      </c>
      <c r="M461" s="141">
        <f>IF(SP_SUL!AP482="","*",SP_SUL!AP482)</f>
        <v>83.7</v>
      </c>
      <c r="N461" s="141" t="str">
        <f>IF(SP_SUL!AM482="","*",SP_SUL!AM482)</f>
        <v>ZPT-ZXW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1659</v>
      </c>
      <c r="C2" s="96" t="s">
        <v>858</v>
      </c>
      <c r="D2" s="96" t="s">
        <v>860</v>
      </c>
      <c r="E2" s="96" t="s">
        <v>1660</v>
      </c>
      <c r="F2" s="96" t="s">
        <v>1661</v>
      </c>
      <c r="G2" s="96" t="s">
        <v>1662</v>
      </c>
      <c r="H2" s="96" t="s">
        <v>1663</v>
      </c>
      <c r="I2" s="96" t="s">
        <v>1664</v>
      </c>
      <c r="J2" s="96" t="s">
        <v>1665</v>
      </c>
      <c r="K2" s="131" t="s">
        <v>1666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W61</v>
      </c>
      <c r="E457" s="121" t="str">
        <f>IF(SP_SUL!H481="","*",SP_SUL!H481)</f>
        <v>K67ZEV1</v>
      </c>
      <c r="F457" s="137" t="str">
        <f>IF(SP_SUL!M481="","*",SP_SUL!M481)</f>
        <v>ZEV-ZXW</v>
      </c>
      <c r="G457" s="121" t="str">
        <f>IF(SP_SUL!I481="","*",SP_SUL!I481)</f>
        <v>K67ZEV1</v>
      </c>
      <c r="H457" s="121" t="str">
        <f>IF(SP_SUL!AB481="","*",SP_SUL!AB481)</f>
        <v>FIXO</v>
      </c>
      <c r="I457" s="121" t="str">
        <f>IF(SP_SUL!AC481="","*",SP_SUL!AC481)</f>
        <v>ACIONAMENTO</v>
      </c>
      <c r="J457" s="122">
        <f>IF(SP_SUL!AA481="","*",SP_SUL!AA481)</f>
        <v>1</v>
      </c>
      <c r="K457" s="134">
        <f>IF(SP_SUL!AD481="","*",SP_SUL!AD481)</f>
        <v>0.27083333333333331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W62</v>
      </c>
      <c r="E458" s="121" t="str">
        <f>IF(SP_SUL!H482="","*",SP_SUL!H482)</f>
        <v>ZPT1051</v>
      </c>
      <c r="F458" s="137" t="str">
        <f>IF(SP_SUL!M482="","*",SP_SUL!M482)</f>
        <v>ZPT-ZXW</v>
      </c>
      <c r="G458" s="121" t="str">
        <f>IF(SP_SUL!I482="","*",SP_SUL!I482)</f>
        <v>ZPTZDR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2025-12-19T16:36:25Z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