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27" documentId="120_S{118792C3-22EF-5104-A093-F22BFE3913F3}" xr6:coauthVersionLast="47" xr6:coauthVersionMax="47" xr10:uidLastSave="{BF12AE22-E88A-4B15-8376-D4756C1C8B2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 s="1"/>
  <c r="M249" i="1" a="1"/>
  <c r="M249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31" i="1" a="1"/>
  <c r="N231" i="1" s="1"/>
  <c r="M231" i="1" a="1"/>
  <c r="M231" i="1" s="1"/>
  <c r="H231" i="1" a="1"/>
  <c r="H231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F246" i="12"/>
  <c r="L246" i="15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<sst xmlns="http://schemas.openxmlformats.org/spreadsheetml/2006/main" count="5907" uniqueCount="1391">
  <si>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</si>
  <si>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</si>
  <si>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</si>
  <si>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</si>
  <si>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</si>
  <si>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</si>
  <si>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</si>
  <si>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</si>
  <si>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</si>
  <si>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</si>
  <si>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</si>
  <si>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</si>
  <si>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</si>
  <si>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</si>
  <si>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</si>
  <si>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</si>
  <si>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</si>
  <si>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</si>
  <si>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</si>
  <si>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</si>
  <si>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</si>
  <si>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</si>
  <si>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</si>
  <si>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</si>
  <si>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</si>
  <si>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</si>
  <si>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</si>
  <si>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</si>
  <si>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</si>
  <si>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</si>
  <si>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</si>
  <si>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</si>
  <si>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</si>
  <si>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</si>
  <si>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</si>
  <si>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</si>
  <si>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</si>
  <si>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</si>
  <si>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</si>
  <si>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</si>
  <si>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</si>
  <si>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</si>
  <si>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</si>
  <si>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</si>
  <si>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</si>
  <si>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</si>
  <si>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</si>
  <si>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</si>
  <si>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</si>
  <si>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</si>
  <si>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</si>
  <si>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</si>
  <si>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</si>
  <si>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</si>
  <si>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</si>
  <si>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</si>
  <si>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</si>
  <si>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</si>
  <si>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</si>
  <si>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</si>
  <si>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</si>
  <si>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</si>
  <si>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</si>
  <si>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</si>
  <si>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</si>
  <si>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</si>
  <si>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</si>
  <si>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</si>
  <si>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</si>
  <si>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</si>
  <si>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</si>
  <si>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</si>
  <si>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</si>
  <si>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</si>
  <si>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</si>
  <si>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</si>
  <si>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</si>
  <si>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</si>
  <si>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</si>
  <si>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</si>
  <si>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</si>
  <si>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</si>
  <si>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</si>
  <si>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</si>
  <si>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</si>
  <si>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</si>
  <si>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</si>
  <si>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</si>
  <si>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</si>
  <si>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</si>
  <si>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</si>
  <si>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</si>
  <si>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</si>
  <si>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</si>
  <si>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</si>
  <si>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</si>
  <si>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</si>
  <si>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</si>
  <si>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</si>
  <si>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</si>
  <si>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</si>
  <si>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</si>
  <si>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</si>
  <si>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</si>
  <si>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</si>
  <si>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</si>
  <si>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</si>
  <si>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</si>
  <si>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</si>
  <si>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</si>
  <si>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</si>
  <si>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</si>
  <si>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</si>
  <si>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</si>
  <si>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</si>
  <si>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</si>
  <si>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</si>
  <si>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</si>
  <si>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</si>
  <si>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</si>
  <si>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</si>
  <si>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</si>
  <si>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</si>
  <si>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</si>
  <si>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</si>
  <si>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</si>
  <si>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</si>
  <si>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</si>
  <si>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</si>
  <si>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</si>
  <si>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</si>
  <si>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</si>
  <si>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</si>
  <si>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</si>
  <si>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</si>
  <si>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</si>
  <si>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</si>
  <si>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</si>
  <si>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</si>
  <si>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</si>
  <si>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</si>
  <si>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</si>
  <si>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</si>
  <si>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</si>
  <si>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</si>
  <si>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</si>
  <si>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</si>
  <si>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</si>
  <si>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</si>
  <si>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</si>
  <si>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</si>
  <si>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</si>
  <si>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</si>
  <si>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</si>
  <si>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</si>
  <si>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</si>
  <si>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</si>
  <si>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</si>
  <si>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</si>
  <si>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</si>
  <si>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</si>
  <si>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</si>
  <si>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</si>
  <si>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</si>
  <si>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</si>
  <si>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</si>
  <si>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</si>
  <si>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</si>
  <si>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</si>
  <si>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</si>
  <si>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</si>
  <si>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</si>
  <si>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</si>
  <si>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</si>
  <si>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</si>
  <si>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</si>
  <si>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</si>
  <si>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</si>
  <si>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</si>
  <si>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</si>
  <si>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</si>
  <si>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</si>
  <si>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</si>
  <si>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</si>
  <si>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</si>
  <si>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</si>
  <si>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</si>
  <si>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</si>
  <si>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</si>
  <si>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</si>
  <si>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</si>
  <si>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</si>
  <si>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</si>
  <si>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</si>
  <si>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</si>
  <si>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</si>
  <si>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</si>
  <si>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</si>
  <si>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</si>
  <si>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</si>
  <si>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</si>
  <si>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</si>
  <si>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</si>
  <si>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</si>
  <si>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</si>
  <si>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</si>
  <si>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</si>
  <si>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</si>
  <si>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</si>
  <si>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</si>
  <si>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</si>
  <si>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</si>
  <si>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</si>
  <si>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</si>
  <si>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</si>
  <si>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</si>
  <si>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</si>
  <si>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</si>
  <si>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</si>
  <si>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</si>
  <si>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</si>
  <si>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</si>
  <si>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</si>
  <si>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</si>
  <si>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</si>
  <si>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</si>
  <si>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</si>
  <si>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</si>
  <si>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</si>
  <si>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</si>
  <si>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</si>
  <si>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</si>
  <si>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</si>
  <si>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</si>
  <si>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</si>
  <si>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</si>
  <si>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</si>
  <si>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</si>
  <si>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</si>
  <si>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</si>
  <si>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</si>
  <si>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</si>
  <si>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</si>
  <si>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</si>
  <si>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</si>
  <si>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</si>
  <si>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</si>
  <si>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</si>
  <si>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</si>
  <si>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</si>
  <si>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</si>
  <si>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</si>
  <si>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</si>
  <si>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</si>
  <si>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</si>
  <si>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</si>
  <si>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</si>
  <si>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</si>
  <si>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</si>
  <si>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</si>
  <si>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</si>
  <si>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</si>
  <si>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</si>
  <si>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</si>
  <si>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</si>
  <si>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</si>
  <si>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</si>
  <si>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</si>
  <si>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</si>
  <si>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</si>
  <si>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</si>
  <si>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</si>
  <si>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</si>
  <si>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</si>
  <si>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</si>
  <si>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</si>
  <si>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</si>
  <si>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</si>
  <si>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</si>
  <si>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</si>
  <si>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</si>
  <si>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</si>
  <si>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</si>
  <si>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</si>
  <si>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</si>
  <si>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</si>
  <si>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</si>
  <si>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</si>
  <si>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</si>
  <si>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</si>
  <si>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</si>
  <si>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</si>
  <si>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</si>
  <si>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</si>
  <si>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</si>
  <si>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</si>
  <si>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</si>
  <si>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</si>
  <si>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</si>
  <si>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</si>
  <si>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</si>
  <si>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</si>
  <si>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</si>
  <si>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</si>
  <si>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</si>
  <si>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</si>
  <si>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</si>
  <si>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</si>
  <si>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</si>
  <si>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</si>
  <si>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</si>
  <si>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</si>
  <si>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</si>
  <si>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</si>
  <si>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</si>
  <si>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</si>
  <si>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</si>
  <si>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</si>
  <si>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</si>
  <si>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</si>
  <si>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</si>
  <si>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</si>
  <si>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</si>
  <si>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</si>
  <si>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</si>
  <si>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</si>
  <si>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</si>
  <si>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</si>
  <si>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</si>
  <si>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</si>
  <si>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</si>
  <si>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</si>
  <si>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</si>
  <si>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</si>
  <si>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</si>
  <si>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</si>
  <si>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</si>
  <si>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</si>
  <si>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</si>
  <si>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</si>
  <si>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</si>
  <si>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</si>
  <si>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</si>
  <si>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</si>
  <si>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</si>
  <si>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</si>
  <si>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</si>
  <si>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</si>
  <si>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</si>
  <si>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</si>
  <si>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</si>
  <si>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</si>
  <si>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</si>
  <si>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</si>
  <si>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</si>
  <si>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</si>
  <si>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</si>
  <si>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</si>
  <si>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</si>
  <si>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</si>
  <si>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</si>
  <si>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</si>
  <si>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</si>
  <si>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</si>
  <si>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</si>
  <si>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</si>
  <si>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</si>
  <si>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</si>
  <si>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</si>
  <si>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</si>
  <si>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</si>
  <si>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</si>
  <si>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</si>
  <si>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</si>
  <si>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</si>
  <si>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</si>
  <si>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</si>
  <si>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</si>
  <si>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</si>
  <si>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</si>
  <si>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</si>
  <si>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</si>
  <si>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</si>
  <si>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</si>
  <si>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</si>
  <si>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</si>
  <si>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</si>
  <si>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</si>
  <si>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</si>
  <si>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</si>
  <si>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</si>
  <si>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</si>
  <si>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</si>
  <si>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</si>
  <si>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</si>
  <si>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</si>
  <si>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</si>
  <si>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</si>
  <si>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</si>
  <si>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</si>
  <si>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</si>
  <si>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</si>
  <si>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</si>
  <si>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</si>
  <si>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</si>
  <si>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</si>
  <si>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</si>
  <si>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</si>
  <si>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</si>
  <si>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</si>
  <si>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</si>
  <si>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</si>
  <si>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</si>
  <si>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</si>
  <si>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</si>
  <si>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</si>
  <si>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</si>
  <si>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</si>
  <si>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</si>
  <si>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</si>
  <si>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</si>
  <si>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</si>
  <si>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</si>
  <si>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</si>
  <si>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</si>
  <si>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</si>
  <si>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</si>
  <si>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</si>
  <si>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</si>
  <si>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</si>
  <si>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</si>
  <si>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</si>
  <si>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</si>
  <si>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</si>
  <si>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</si>
  <si>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</si>
  <si>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</si>
  <si>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</si>
  <si>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</si>
  <si>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</si>
  <si>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</si>
  <si>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</si>
  <si>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</si>
  <si>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</si>
  <si>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</si>
  <si>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</si>
  <si>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</si>
  <si>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</si>
  <si>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</si>
  <si>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</si>
  <si>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</si>
  <si>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</si>
  <si>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</si>
  <si>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</si>
  <si>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</si>
  <si>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</si>
  <si>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</si>
  <si>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</si>
  <si>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</si>
  <si>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</si>
  <si>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</si>
  <si>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</si>
  <si>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</si>
  <si>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</si>
  <si>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</si>
  <si>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</si>
  <si>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</si>
  <si>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</si>
  <si>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</si>
  <si>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</si>
  <si>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</si>
  <si>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</si>
  <si>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</si>
  <si>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</si>
  <si>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</si>
  <si>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</si>
  <si>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</si>
  <si>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</si>
  <si>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</si>
  <si>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</si>
  <si>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</si>
  <si>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</si>
  <si>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</si>
  <si>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</si>
  <si>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</si>
  <si>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</si>
  <si>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</si>
  <si>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</si>
  <si>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</si>
  <si>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</si>
  <si>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</si>
  <si>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</si>
  <si>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</si>
  <si>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</si>
  <si>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</si>
  <si>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</si>
  <si>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</si>
  <si>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</si>
  <si>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</si>
  <si>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</si>
  <si>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</si>
  <si>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</si>
  <si>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</si>
  <si>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</si>
  <si>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</si>
  <si>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</si>
  <si>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</si>
  <si>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</si>
  <si>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</si>
  <si>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</si>
  <si>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</si>
  <si>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</si>
  <si>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</si>
  <si>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</si>
  <si>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</si>
  <si>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</si>
  <si>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</si>
  <si>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</si>
  <si>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</si>
  <si>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</si>
  <si>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</si>
  <si>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</si>
  <si>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</si>
  <si>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</si>
  <si>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</si>
  <si>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</si>
  <si>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</si>
  <si>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</si>
  <si>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</si>
  <si>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</si>
  <si>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</si>
  <si>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</si>
  <si>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</si>
  <si>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</si>
  <si>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</si>
  <si>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</si>
  <si>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</si>
  <si>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</si>
  <si>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</si>
  <si>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</si>
  <si>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</si>
  <si>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</si>
  <si>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</si>
  <si>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</si>
  <si>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</si>
  <si>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</si>
  <si>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</si>
  <si>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</si>
  <si>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</si>
  <si>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</si>
  <si>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</si>
  <si>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</si>
  <si>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</si>
  <si>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</si>
  <si>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</si>
  <si>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</si>
  <si>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</si>
  <si>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</si>
  <si>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</si>
  <si>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</si>
  <si>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</si>
  <si>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</si>
  <si>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</si>
  <si>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</si>
  <si>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</si>
  <si>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</si>
  <si>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</si>
  <si>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</si>
  <si>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</si>
  <si>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</si>
  <si>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</si>
  <si>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</si>
  <si>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</si>
  <si>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</si>
  <si>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</si>
  <si>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</si>
  <si>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</si>
  <si>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</si>
  <si>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</si>
  <si>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</si>
  <si>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</si>
  <si>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</si>
  <si>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</si>
  <si>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</si>
  <si>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</si>
  <si>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</si>
  <si>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</si>
  <si>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</si>
  <si>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</si>
  <si>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</si>
  <si>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</si>
  <si>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</si>
  <si>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</si>
  <si>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</si>
  <si>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</si>
  <si>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</si>
  <si>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</si>
  <si>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</si>
  <si>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</si>
  <si>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</si>
  <si>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</si>
  <si>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</si>
  <si>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</si>
  <si>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</si>
  <si>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</si>
  <si>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</si>
  <si>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</si>
  <si>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</si>
  <si>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</si>
  <si>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</si>
  <si>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</si>
  <si>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</si>
  <si>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</si>
  <si>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</si>
  <si>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</si>
  <si>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</si>
  <si>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</si>
  <si>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</si>
  <si>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</si>
  <si>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</si>
  <si>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</si>
  <si>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</si>
  <si>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</si>
  <si>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</si>
  <si>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</si>
  <si>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</si>
  <si>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</si>
  <si>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</si>
  <si>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</si>
  <si>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</si>
  <si>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</si>
  <si>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</si>
  <si>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</si>
  <si>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</si>
  <si>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</si>
  <si>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</si>
  <si>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</si>
  <si>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</si>
  <si>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</si>
  <si>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</si>
  <si>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</si>
  <si>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</si>
  <si>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</si>
  <si>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</si>
  <si>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</si>
  <si>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</si>
  <si>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</si>
  <si>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</si>
  <si>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</si>
  <si>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</si>
  <si>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</si>
  <si>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</si>
  <si>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</si>
  <si>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</si>
  <si>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</si>
  <si>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</si>
  <si>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</si>
  <si>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</si>
  <si>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</si>
  <si>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</si>
  <si>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</si>
  <si>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</si>
  <si>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</si>
  <si>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</si>
  <si>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</si>
  <si>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</si>
  <si>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</si>
  <si>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</si>
  <si>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</si>
  <si>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</si>
  <si>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</si>
  <si>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</si>
  <si>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</si>
  <si>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</si>
  <si>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</si>
  <si>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</si>
  <si>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</si>
  <si>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</si>
  <si>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</si>
  <si>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</si>
  <si>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</si>
  <si>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</si>
  <si>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</si>
  <si>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</si>
  <si>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</si>
  <si>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</si>
  <si>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</si>
  <si>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</si>
  <si>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</si>
  <si>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</si>
  <si>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</si>
  <si>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</si>
  <si>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</si>
  <si>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</si>
  <si>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</si>
  <si>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</si>
  <si>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</si>
  <si>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</si>
  <si>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</si>
  <si>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</si>
  <si>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</si>
  <si>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</si>
  <si>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</si>
  <si>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</si>
  <si>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</si>
  <si>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</si>
  <si>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</si>
  <si>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</si>
  <si>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</si>
  <si>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</si>
  <si>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</si>
  <si>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</si>
  <si>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</si>
  <si>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</si>
  <si>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</si>
  <si>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</si>
  <si>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</si>
  <si>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</si>
  <si>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</si>
  <si>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</si>
  <si>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</si>
  <si>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</si>
  <si>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</si>
  <si>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</si>
  <si>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</si>
  <si>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</si>
  <si>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</si>
  <si>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</si>
  <si>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</si>
  <si>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</si>
  <si>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</si>
  <si>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</si>
  <si>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</si>
  <si>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</si>
  <si>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</si>
  <si>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</si>
  <si>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</si>
  <si>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</si>
  <si>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</si>
  <si>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</si>
  <si>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</si>
  <si>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</si>
  <si>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</si>
  <si>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</si>
  <si>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</si>
  <si>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</si>
  <si>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</si>
  <si>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</si>
  <si>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</si>
  <si>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</si>
  <si>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</si>
  <si>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</si>
  <si>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</si>
  <si>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</si>
  <si>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</si>
  <si>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</si>
  <si>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</si>
  <si>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</si>
  <si>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</si>
  <si>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</si>
  <si>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</si>
  <si>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</si>
  <si>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</si>
  <si>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</si>
  <si>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</si>
  <si>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</si>
  <si>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</si>
  <si>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</si>
  <si>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</si>
  <si>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</si>
  <si>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</si>
  <si>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</si>
  <si>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</si>
  <si>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</si>
  <si>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</si>
  <si>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</si>
  <si>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</si>
  <si>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</si>
  <si>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</si>
  <si>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</si>
  <si>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</si>
  <si>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</si>
  <si>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</si>
  <si>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</si>
  <si>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</si>
  <si>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</si>
  <si>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</si>
  <si>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</si>
  <si>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</si>
  <si>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</si>
  <si>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</si>
  <si>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</si>
  <si>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</si>
  <si>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</si>
  <si>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</si>
  <si>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</si>
  <si>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</si>
  <si>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</si>
  <si>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</si>
  <si>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</si>
  <si>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</si>
  <si>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</si>
  <si>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</si>
  <si>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</si>
  <si>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</si>
  <si>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</si>
  <si>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</si>
  <si>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</si>
  <si>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</si>
  <si>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</si>
  <si>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</si>
  <si>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</si>
  <si>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</si>
  <si>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</si>
  <si>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</si>
  <si>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</si>
  <si>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</si>
  <si>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</si>
  <si>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</si>
  <si>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</si>
  <si>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</si>
  <si>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</si>
  <si>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</si>
  <si>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</si>
  <si>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</si>
  <si>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</si>
  <si>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</si>
  <si>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</si>
  <si>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</si>
  <si>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</si>
  <si>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</si>
  <si>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</si>
  <si>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</si>
  <si>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</si>
  <si>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</si>
  <si>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</si>
  <si>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</si>
  <si>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</si>
  <si>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</si>
  <si>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</si>
  <si>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</si>
  <si>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</si>
  <si>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</si>
  <si>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</si>
  <si>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</si>
  <si>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</si>
  <si>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</si>
  <si>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</si>
  <si>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</si>
  <si>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</si>
  <si>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</si>
  <si>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</si>
  <si>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</si>
  <si>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</si>
  <si>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</si>
  <si>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</si>
  <si>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</si>
  <si>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</si>
  <si>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</si>
  <si>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</si>
  <si>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</si>
  <si>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</si>
  <si>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</si>
  <si>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</si>
  <si>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</si>
  <si>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</si>
  <si>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</si>
  <si>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</si>
  <si>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</si>
  <si>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</si>
  <si>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</si>
  <si>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</si>
  <si>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</si>
  <si>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</si>
  <si>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</si>
  <si>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</si>
  <si>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</si>
  <si>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</si>
  <si>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</si>
  <si>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</si>
  <si>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</si>
  <si>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</si>
  <si>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</si>
  <si>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</si>
  <si>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</si>
  <si>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</si>
  <si>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</si>
  <si>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</si>
  <si>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</si>
  <si>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</si>
  <si>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</si>
  <si>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</si>
  <si>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</si>
  <si>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</si>
  <si>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</si>
  <si>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</si>
  <si>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</si>
  <si>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</si>
  <si>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</si>
  <si>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</si>
  <si>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</si>
  <si>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</si>
  <si>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</si>
  <si>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</si>
  <si>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</si>
  <si>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</si>
  <si>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</si>
  <si>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</si>
  <si>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</si>
  <si>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</si>
  <si>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</si>
  <si>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</si>
  <si>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</si>
  <si>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</si>
  <si>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</si>
  <si>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</si>
  <si>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</si>
  <si>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</si>
  <si>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</si>
  <si>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</si>
  <si>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</si>
  <si>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</si>
  <si>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</si>
  <si>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</si>
  <si>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</si>
  <si>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</si>
  <si>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</si>
  <si>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</si>
  <si>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</si>
  <si>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</si>
  <si>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</si>
  <si>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</si>
  <si>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</si>
  <si>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</si>
  <si>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</si>
  <si>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</si>
  <si>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</si>
  <si>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</si>
  <si>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</si>
  <si>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</si>
  <si>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</si>
  <si>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</si>
  <si>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</si>
  <si>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</si>
  <si>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</si>
  <si>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</si>
  <si>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</si>
  <si>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</si>
  <si>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</si>
  <si>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</si>
  <si>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</si>
  <si>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</si>
  <si>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</si>
  <si>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</si>
  <si>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</si>
  <si>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</si>
  <si>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</si>
  <si>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</si>
  <si>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</si>
  <si>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</si>
  <si>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</si>
  <si>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</si>
  <si>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</si>
  <si>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</si>
  <si>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</si>
  <si>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</si>
  <si>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</si>
  <si>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</si>
  <si>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</si>
  <si>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</si>
  <si>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</si>
  <si>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</si>
  <si>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</si>
  <si>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</si>
  <si>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</si>
  <si>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</si>
  <si>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</si>
  <si>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</si>
  <si>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</si>
  <si>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</si>
  <si>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</si>
  <si>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</si>
  <si>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</si>
  <si>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</si>
  <si>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</si>
  <si>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</si>
  <si>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</si>
  <si>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</si>
  <si>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</si>
  <si>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</si>
  <si>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</si>
  <si>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</si>
  <si>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</si>
  <si>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</si>
  <si>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</si>
  <si>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</si>
  <si>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</si>
  <si>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</si>
  <si>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</si>
  <si>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</si>
  <si>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</si>
  <si>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</si>
  <si>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</si>
  <si>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</si>
  <si>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</si>
  <si>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</si>
  <si>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</si>
  <si>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</si>
  <si>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</si>
  <si>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</si>
  <si>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</si>
  <si>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</si>
  <si>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</si>
  <si>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</si>
  <si>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</si>
  <si>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</si>
  <si>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</si>
  <si>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</si>
  <si>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</si>
  <si>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</si>
  <si>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</si>
  <si>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</si>
  <si>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</si>
  <si>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</si>
  <si>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</si>
  <si>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</si>
  <si>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</si>
  <si>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</si>
  <si>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</si>
  <si>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</si>
  <si>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</si>
  <si>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</si>
  <si>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</si>
  <si>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</si>
  <si>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</si>
  <si>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</si>
  <si>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</si>
  <si>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</si>
  <si>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</si>
  <si>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</si>
  <si>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</si>
  <si>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</si>
  <si>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</si>
  <si>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</si>
  <si>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</si>
  <si>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</si>
  <si>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</si>
  <si>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</si>
  <si>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</si>
  <si>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</si>
  <si>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</si>
  <si>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</si>
  <si>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</si>
  <si>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</si>
  <si>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</si>
  <si>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</si>
  <si>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</si>
  <si>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</si>
  <si>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</si>
  <si>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</si>
  <si>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</si>
  <si>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</si>
  <si>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</si>
  <si>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</si>
  <si>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</si>
  <si>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</si>
  <si>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</si>
  <si>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</si>
  <si>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</si>
  <si>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</si>
  <si>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</si>
  <si>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</si>
  <si>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</si>
  <si>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</si>
  <si>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</si>
  <si>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</si>
  <si>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</si>
  <si>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</si>
  <si>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</si>
  <si>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</si>
  <si>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</si>
  <si>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</si>
  <si>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</si>
  <si>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</si>
  <si>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</si>
  <si>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</si>
  <si>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</si>
  <si>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</si>
  <si>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</si>
  <si>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</si>
  <si>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</si>
  <si>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</si>
  <si>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</si>
  <si>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</si>
  <si>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</si>
  <si>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</si>
  <si>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</si>
  <si>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</si>
  <si>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</si>
  <si>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</si>
  <si>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</si>
  <si>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</si>
  <si>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</si>
  <si>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</si>
  <si>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</si>
  <si>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</si>
  <si>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</si>
  <si>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</si>
  <si>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</si>
  <si>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</si>
  <si>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</si>
  <si>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</si>
  <si>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</si>
  <si>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</si>
  <si>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</si>
  <si>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</si>
  <si>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</si>
  <si>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</si>
  <si>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</si>
  <si>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</si>
  <si>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</si>
  <si>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</si>
  <si>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</si>
  <si>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</si>
  <si>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</si>
  <si>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</si>
  <si>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</si>
  <si>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</si>
  <si>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</si>
  <si>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</si>
  <si>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</si>
  <si>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</si>
  <si>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</si>
  <si>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</si>
  <si>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</si>
  <si>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</si>
  <si>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</si>
  <si>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</si>
  <si>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</si>
  <si>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</si>
  <si>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</si>
  <si>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</si>
  <si>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</si>
  <si>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</si>
  <si>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</si>
  <si>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</si>
  <si>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</si>
  <si>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</si>
  <si>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</si>
  <si>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</si>
  <si>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</si>
  <si>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</si>
  <si>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</si>
  <si>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</si>
  <si>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</si>
  <si>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</si>
  <si>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</si>
  <si>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</si>
  <si>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</si>
  <si>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</si>
  <si>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</si>
  <si>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</si>
  <si>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</si>
  <si>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</si>
  <si>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</si>
  <si>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</si>
  <si>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</si>
  <si>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</si>
  <si>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</si>
  <si>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</si>
  <si>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</si>
  <si>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</si>
  <si>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</si>
  <si>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</si>
  <si>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</si>
  <si>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</si>
  <si>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</si>
  <si>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</si>
  <si>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</si>
  <si>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</si>
  <si>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</si>
  <si>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</si>
  <si>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</si>
  <si>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</si>
  <si>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</si>
  <si>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</si>
  <si>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</si>
  <si>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</si>
  <si>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</si>
  <si>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</si>
  <si>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</si>
  <si>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</si>
  <si>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</si>
  <si>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</si>
  <si>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</si>
  <si>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</si>
  <si>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</si>
  <si>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</si>
  <si>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</si>
  <si>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</si>
  <si>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</si>
  <si>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</si>
  <si>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</si>
  <si>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</si>
  <si>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</si>
  <si>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</si>
  <si>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</si>
  <si>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</si>
  <si>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</si>
  <si>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</si>
  <si>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</si>
  <si>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</si>
  <si>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</si>
  <si>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</si>
  <si>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</si>
  <si>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</si>
  <si>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</si>
  <si>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</si>
  <si>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</si>
  <si>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</si>
  <si>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</si>
  <si>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</si>
  <si>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</si>
  <si>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</si>
  <si>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</si>
  <si>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</si>
  <si>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</si>
  <si>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</si>
  <si>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</si>
  <si>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</si>
  <si>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</si>
  <si>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</si>
  <si>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</si>
  <si>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</si>
  <si>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</si>
  <si>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</si>
  <si>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</si>
  <si>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</si>
  <si>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</si>
  <si>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</si>
  <si>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</si>
  <si>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</si>
  <si>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</si>
  <si>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</si>
  <si>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</si>
  <si>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</si>
  <si>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</si>
  <si>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</si>
  <si>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</si>
  <si>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</si>
  <si>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</si>
  <si>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</si>
  <si>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</si>
  <si>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</si>
  <si>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</si>
  <si>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</si>
  <si>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</si>
  <si>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</si>
  <si>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</si>
  <si>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</si>
  <si>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</si>
  <si>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</si>
  <si>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</si>
  <si>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</si>
  <si>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</si>
  <si>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</si>
  <si>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</si>
  <si>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</si>
  <si>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</si>
  <si>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</si>
  <si>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</si>
  <si>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</si>
  <si>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</si>
  <si>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</si>
  <si>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</si>
  <si>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</si>
  <si>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</si>
  <si>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</si>
  <si>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</si>
  <si>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</si>
  <si>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</si>
  <si>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</si>
  <si>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</si>
  <si>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</si>
  <si>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</si>
  <si>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</si>
  <si>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</si>
  <si>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</si>
  <si>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</si>
  <si>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</si>
  <si>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</si>
  <si>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</si>
  <si>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</si>
  <si>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</si>
  <si>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</si>
  <si>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</si>
  <si>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</si>
  <si>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</si>
  <si>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ZEM130-1</t>
  </si>
  <si>
    <t>Não solicita MC1/ RDC avariado</t>
  </si>
  <si>
    <t>TP's pronto 09h00 / Realizado intervalo das 09h40 até 14h40/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</si>
  <si>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</si>
  <si>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</si>
  <si>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</si>
  <si>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</si>
  <si>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</si>
  <si>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</si>
  <si>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</si>
  <si>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</si>
  <si>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</si>
  <si>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</si>
  <si>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</si>
  <si>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</si>
  <si>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 xml:space="preserve">Concedido intervalo das 07h54 até 13h24, libeado intervalo 13h52, devido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</si>
  <si>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</si>
  <si>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</si>
  <si>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</si>
  <si>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</si>
  <si>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</si>
  <si>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</si>
  <si>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</si>
  <si>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</si>
  <si>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ZEM-1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</si>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</sst>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35" activePane="bottomRight" state="frozen"/>
      <selection pane="bottomRight" activeCell="R244" sqref="R24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6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6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1290</v>
      </c>
      <c r="BK187" s="176" t="s">
        <v>1290</v>
      </c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1297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1297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1297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1298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1299</v>
      </c>
      <c r="BK196" s="17" t="s">
        <v>1299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1299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1300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1300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1302</v>
      </c>
      <c r="BK201" s="176" t="s">
        <v>1302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1303</v>
      </c>
      <c r="BK202" s="176" t="s">
        <v>1303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1304</v>
      </c>
      <c r="BK203" s="176" t="s">
        <v>1304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1305</v>
      </c>
      <c r="BK204" s="176" t="s">
        <v>1305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1306</v>
      </c>
      <c r="BK205" s="176" t="s">
        <v>1306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1307</v>
      </c>
      <c r="BK206" s="176" t="s">
        <v>1307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1309</v>
      </c>
      <c r="BK209" s="176" t="s">
        <v>1309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1309</v>
      </c>
      <c r="BK210" s="176" t="s">
        <v>1309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1309</v>
      </c>
      <c r="BK211" s="176" t="s">
        <v>1309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1.0000000000000002</v>
      </c>
      <c r="BS213" s="19">
        <f>IF(OR(B213="",F213=""),"*",BA213/Q213)</f>
        <v>1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1312</v>
      </c>
      <c r="BK214" s="176" t="s">
        <v>1312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1312</v>
      </c>
      <c r="BK215" s="176" t="s">
        <v>1312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1317</v>
      </c>
      <c r="BK217" s="18" t="s">
        <v>1318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1318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0.58680555555555558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6.25E-2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1317</v>
      </c>
      <c r="BK218" s="18" t="s">
        <v>1319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1319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0.75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1320</v>
      </c>
      <c r="BK219" s="176" t="s">
        <v>1321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1317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1291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1285</v>
      </c>
      <c r="W231" s="151" t="s">
        <v>1292</v>
      </c>
      <c r="X231" s="104" t="s">
        <v>386</v>
      </c>
      <c r="Y231" s="129"/>
      <c r="Z231" s="104"/>
      <c r="AA231" s="105" t="s">
        <v>558</v>
      </c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1322</v>
      </c>
      <c r="I238" s="106" t="s">
        <v>1322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</v>
      </c>
      <c r="B244" s="102"/>
      <c r="C244" s="135" t="str">
        <f>IF(BS_CONTROLE[[#This Row],[DATA]]="","",WEEKNUM(BS_CONTROLE[[#This Row],[DATA]]))</f>
        <v/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HUELTON (TP-725)46088</v>
      </c>
      <c r="B248" s="102">
        <v>46088</v>
      </c>
      <c r="C248" s="135">
        <f>IF(BS_CONTROLE[[#This Row],[DATA]]="","",WEEKNUM(BS_CONTROLE[[#This Row],[DATA]]))</f>
        <v>10</v>
      </c>
      <c r="D248" s="104" t="s">
        <v>854</v>
      </c>
      <c r="E248" s="159"/>
      <c r="F248" s="126" t="s">
        <v>740</v>
      </c>
      <c r="G248" s="142" t="str">
        <f>IF(D248="","*",VLOOKUP(F248,BS_ATIVIDADE[],3,FALSE))</f>
        <v>SOLDA</v>
      </c>
      <c r="H248" s="106" t="s">
        <v>558</v>
      </c>
      <c r="I248" s="106" t="s">
        <v>558</v>
      </c>
      <c r="J248" s="105">
        <v>92</v>
      </c>
      <c r="K248" s="105">
        <v>106.8</v>
      </c>
      <c r="L248" s="105" t="s">
        <v>558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8" s="127" t="s">
        <v>367</v>
      </c>
      <c r="O248" s="106">
        <v>0.375</v>
      </c>
      <c r="P248" s="106">
        <v>6.25E-2</v>
      </c>
      <c r="Q248" s="105">
        <v>1</v>
      </c>
      <c r="R248" s="10" t="str">
        <f>IFERROR(_xlfn.XLOOKUP(F248, BS_ATIVIDADE[ATIVIDADE],BS_ATIVIDADE[UNIDADE] ), "*")</f>
        <v>Nº DE SOLDA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1030</v>
      </c>
      <c r="W248" s="151" t="s">
        <v>1026</v>
      </c>
      <c r="X248" s="104" t="s">
        <v>386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PDM - SOLDA</v>
      </c>
      <c r="AJ248" s="9" t="str">
        <f>IF(BS_CONTROLE[[#This Row],[Atividade]]=0, "-", BS_CONTROLE[[#This Row],[Atividade]])</f>
        <v>PDM - SOLDA</v>
      </c>
      <c r="AK248" s="31" t="str">
        <f>BS_CONTROLE[[#This Row],[Local - Partida]]</f>
        <v>-</v>
      </c>
      <c r="AL248" s="31" t="str">
        <f>BS_CONTROLE[[#This Row],[Local - Encerramento]]</f>
        <v>-</v>
      </c>
      <c r="AM248" s="105" t="str">
        <f>IF(BS_CONTROLE[[#This Row],[Entre - Estações]]=0, "-", BS_CONTROLE[[#This Row],[Entre - Estações]])</f>
        <v>ZPT</v>
      </c>
      <c r="AN248" s="105" t="str">
        <f>IF(BS_CONTROLE[[#This Row],[SB]]=0, "-", BS_CONTROLE[[#This Row],[SB]])</f>
        <v>ZPT2</v>
      </c>
      <c r="AO248" s="105">
        <f>IF(BS_CONTROLE[[#This Row],[SUB]]=0, "-", BS_CONTROLE[[#This Row],[SUB]])</f>
        <v>92</v>
      </c>
      <c r="AP248" s="105">
        <f>BS_CONTROLE[[#This Row],[KM - Inicio]]</f>
        <v>106.8</v>
      </c>
      <c r="AQ248" s="105">
        <f>BS_CONTROLE[[#This Row],[KM - Inicio]]</f>
        <v>106.8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V8546088</v>
      </c>
      <c r="B249" s="102">
        <v>46088</v>
      </c>
      <c r="C249" s="135">
        <f>IF(BS_CONTROLE[[#This Row],[DATA]]="","",WEEKNUM(BS_CONTROLE[[#This Row],[DATA]]))</f>
        <v>10</v>
      </c>
      <c r="D249" s="104" t="s">
        <v>759</v>
      </c>
      <c r="E249" s="159">
        <v>137</v>
      </c>
      <c r="F249" s="126" t="s">
        <v>663</v>
      </c>
      <c r="G249" s="142" t="str">
        <f>IF(D249="","*",VLOOKUP(F249,BS_ATIVIDADE[],3,FALSE))</f>
        <v>MECANIZAÇÃO - SOCADORA</v>
      </c>
      <c r="H249" s="106" t="s">
        <v>1226</v>
      </c>
      <c r="I249" s="106" t="s">
        <v>1226</v>
      </c>
      <c r="J249" s="105">
        <v>53</v>
      </c>
      <c r="K249" s="105">
        <v>108.8</v>
      </c>
      <c r="L249" s="105">
        <v>112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9" s="127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49" s="106">
        <v>0.39583333333333331</v>
      </c>
      <c r="P249" s="106">
        <v>8.3333333333333329E-2</v>
      </c>
      <c r="Q249" s="105">
        <v>480</v>
      </c>
      <c r="R249" s="10" t="str">
        <f>IFERROR(_xlfn.XLOOKUP(F249, BS_ATIVIDADE[ATIVIDADE],BS_ATIVIDADE[UNIDADE] ), "*")</f>
        <v>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49" s="105" t="s">
        <v>1073</v>
      </c>
      <c r="W249" s="151" t="s">
        <v>1014</v>
      </c>
      <c r="X249" s="104" t="s">
        <v>386</v>
      </c>
      <c r="Y249" s="129"/>
      <c r="Z249" s="104"/>
      <c r="AA249" s="105">
        <v>1</v>
      </c>
      <c r="AB249" s="103" t="s">
        <v>377</v>
      </c>
      <c r="AC249" s="152"/>
      <c r="AD249" s="107">
        <v>0.29166666666666669</v>
      </c>
      <c r="AE249" s="105">
        <v>6235</v>
      </c>
      <c r="AF249" s="105"/>
      <c r="AG249" s="105"/>
      <c r="AH249" s="15"/>
      <c r="AI249" s="126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ZDRZPT</v>
      </c>
      <c r="AL249" s="31" t="str">
        <f>BS_CONTROLE[[#This Row],[Local - Encerramento]]</f>
        <v>ZDRZPT</v>
      </c>
      <c r="AM249" s="105" t="str">
        <f>IF(BS_CONTROLE[[#This Row],[Entre - Estações]]=0, "-", BS_CONTROLE[[#This Row],[Entre - Estações]])</f>
        <v>ZGM-109</v>
      </c>
      <c r="AN249" s="105">
        <f>IF(BS_CONTROLE[[#This Row],[SB]]=0, "-", BS_CONTROLE[[#This Row],[SB]])</f>
        <v>1101092</v>
      </c>
      <c r="AO249" s="105">
        <f>IF(BS_CONTROLE[[#This Row],[SUB]]=0, "-", BS_CONTROLE[[#This Row],[SUB]])</f>
        <v>53</v>
      </c>
      <c r="AP249" s="105">
        <f>BS_CONTROLE[[#This Row],[KM - Inicio]]</f>
        <v>108.8</v>
      </c>
      <c r="AQ249" s="105">
        <f>BS_CONTROLE[[#This Row],[KM - Inicio]]</f>
        <v>108.8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72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58" operator="equal">
      <formula>"NÃO"</formula>
    </cfRule>
    <cfRule type="cellIs" dxfId="214" priority="11659" operator="equal">
      <formula>"SIM"</formula>
    </cfRule>
  </conditionalFormatting>
  <conditionalFormatting sqref="AZ6:AZ1001">
    <cfRule type="expression" dxfId="213" priority="54114">
      <formula>#REF!=1</formula>
    </cfRule>
  </conditionalFormatting>
  <conditionalFormatting sqref="BE6:BE1001 AY6:AY1001 U6:U1001">
    <cfRule type="cellIs" dxfId="212" priority="54098" operator="equal">
      <formula>"ERRO"</formula>
    </cfRule>
  </conditionalFormatting>
  <conditionalFormatting sqref="BQ6:BQ1001">
    <cfRule type="cellIs" dxfId="211" priority="54093" operator="equal">
      <formula>"Produção e Intervalo"</formula>
    </cfRule>
    <cfRule type="cellIs" dxfId="210" priority="54094" operator="equal">
      <formula>"Aderente"</formula>
    </cfRule>
    <cfRule type="cellIs" dxfId="209" priority="54095" operator="equal">
      <formula>"Intervalo"</formula>
    </cfRule>
    <cfRule type="cellIs" dxfId="208" priority="54096" operator="equal">
      <formula>"Produção"</formula>
    </cfRule>
    <cfRule type="cellIs" dxfId="207" priority="54097" operator="equal">
      <formula>"ERRO"</formula>
    </cfRule>
  </conditionalFormatting>
  <conditionalFormatting sqref="BR6:BS1001">
    <cfRule type="cellIs" dxfId="206" priority="54075" operator="equal">
      <formula>"*"</formula>
    </cfRule>
    <cfRule type="cellIs" dxfId="205" priority="54076" operator="greaterThanOrEqual">
      <formula>1</formula>
    </cfRule>
    <cfRule type="cellIs" dxfId="204" priority="54077" operator="lessThan">
      <formula>1</formula>
    </cfRule>
  </conditionalFormatting>
  <conditionalFormatting sqref="BK949 BK81 BK83:BK84 BK101 BK67 BK69 BK72:BK73 BJ9:BJ100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5 BK207:BK208 BK212 BK216:BK218 BK220:BK948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1" operator="equal">
      <formula>"OPORTUNIDADE"</formula>
    </cfRule>
  </conditionalFormatting>
  <conditionalFormatting sqref="Y6:Z39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H6:BH8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69" operator="equal">
      <formula>"OPORTUNIDADE"</formula>
    </cfRule>
  </conditionalFormatting>
  <conditionalFormatting sqref="Y44:Z44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Y48:Z52">
    <cfRule type="cellIs" dxfId="197" priority="166" operator="equal">
      <formula>"OPORTUNIDADE"</formula>
    </cfRule>
  </conditionalFormatting>
  <conditionalFormatting sqref="Y48:Z52">
    <cfRule type="cellIs" dxfId="196" priority="164" operator="equal">
      <formula>"NÃO"</formula>
    </cfRule>
    <cfRule type="cellIs" dxfId="195" priority="165" operator="equal">
      <formula>"SIM"</formula>
    </cfRule>
  </conditionalFormatting>
  <conditionalFormatting sqref="Y68:Z68">
    <cfRule type="cellIs" dxfId="194" priority="160" operator="equal">
      <formula>"OPORTUNIDADE"</formula>
    </cfRule>
  </conditionalFormatting>
  <conditionalFormatting sqref="Y68:Z68">
    <cfRule type="cellIs" dxfId="193" priority="158" operator="equal">
      <formula>"NÃO"</formula>
    </cfRule>
    <cfRule type="cellIs" dxfId="192" priority="159" operator="equal">
      <formula>"SIM"</formula>
    </cfRule>
  </conditionalFormatting>
  <conditionalFormatting sqref="Y75:Z75">
    <cfRule type="cellIs" dxfId="191" priority="157" operator="equal">
      <formula>"OPORTUNIDADE"</formula>
    </cfRule>
  </conditionalFormatting>
  <conditionalFormatting sqref="Y75:Z75">
    <cfRule type="cellIs" dxfId="190" priority="155" operator="equal">
      <formula>"NÃO"</formula>
    </cfRule>
    <cfRule type="cellIs" dxfId="189" priority="156" operator="equal">
      <formula>"SIM"</formula>
    </cfRule>
  </conditionalFormatting>
  <conditionalFormatting sqref="Y77:Z78">
    <cfRule type="cellIs" dxfId="188" priority="154" operator="equal">
      <formula>"OPORTUNIDADE"</formula>
    </cfRule>
  </conditionalFormatting>
  <conditionalFormatting sqref="Y77:Z78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Y81:Z81">
    <cfRule type="cellIs" dxfId="185" priority="151" operator="equal">
      <formula>"OPORTUNIDADE"</formula>
    </cfRule>
  </conditionalFormatting>
  <conditionalFormatting sqref="Y81:Z81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Y82:Z82">
    <cfRule type="cellIs" dxfId="182" priority="148" operator="equal">
      <formula>"OPORTUNIDADE"</formula>
    </cfRule>
  </conditionalFormatting>
  <conditionalFormatting sqref="Y82:Z82">
    <cfRule type="cellIs" dxfId="181" priority="146" operator="equal">
      <formula>"NÃO"</formula>
    </cfRule>
    <cfRule type="cellIs" dxfId="180" priority="147" operator="equal">
      <formula>"SIM"</formula>
    </cfRule>
  </conditionalFormatting>
  <conditionalFormatting sqref="Y91:Z91">
    <cfRule type="cellIs" dxfId="179" priority="145" operator="equal">
      <formula>"OPORTUNIDADE"</formula>
    </cfRule>
  </conditionalFormatting>
  <conditionalFormatting sqref="Y91:Z91">
    <cfRule type="cellIs" dxfId="178" priority="143" operator="equal">
      <formula>"NÃO"</formula>
    </cfRule>
    <cfRule type="cellIs" dxfId="177" priority="144" operator="equal">
      <formula>"SIM"</formula>
    </cfRule>
  </conditionalFormatting>
  <conditionalFormatting sqref="Y93:Z93">
    <cfRule type="cellIs" dxfId="176" priority="142" operator="equal">
      <formula>"OPORTUNIDADE"</formula>
    </cfRule>
  </conditionalFormatting>
  <conditionalFormatting sqref="Y93:Z93">
    <cfRule type="cellIs" dxfId="175" priority="140" operator="equal">
      <formula>"NÃO"</formula>
    </cfRule>
    <cfRule type="cellIs" dxfId="174" priority="141" operator="equal">
      <formula>"SIM"</formula>
    </cfRule>
  </conditionalFormatting>
  <conditionalFormatting sqref="Y95:Z95">
    <cfRule type="cellIs" dxfId="173" priority="139" operator="equal">
      <formula>"OPORTUNIDADE"</formula>
    </cfRule>
  </conditionalFormatting>
  <conditionalFormatting sqref="Y95:Z95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Y96:Z97">
    <cfRule type="cellIs" dxfId="170" priority="136" operator="equal">
      <formula>"OPORTUNIDADE"</formula>
    </cfRule>
  </conditionalFormatting>
  <conditionalFormatting sqref="Y96:Z97">
    <cfRule type="cellIs" dxfId="169" priority="134" operator="equal">
      <formula>"NÃO"</formula>
    </cfRule>
    <cfRule type="cellIs" dxfId="168" priority="135" operator="equal">
      <formula>"SIM"</formula>
    </cfRule>
  </conditionalFormatting>
  <conditionalFormatting sqref="BK95:BK9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65">
      <iconSet showValue="0">
        <cfvo type="percent" val="0"/>
        <cfvo type="num" val="1"/>
        <cfvo type="num" val="1" gte="0"/>
      </iconSet>
    </cfRule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185:BP195 BP219:BP1001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79" operator="equal">
      <formula>"OPORTUNIDADE"</formula>
    </cfRule>
  </conditionalFormatting>
  <conditionalFormatting sqref="Z173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P1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36" operator="equal">
      <formula>"OPORTUNIDADE"</formula>
    </cfRule>
  </conditionalFormatting>
  <conditionalFormatting sqref="Z20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202">
    <cfRule type="cellIs" dxfId="161" priority="33" operator="equal">
      <formula>"OPORTUNIDADE"</formula>
    </cfRule>
  </conditionalFormatting>
  <conditionalFormatting sqref="Z202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1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25" operator="equal">
      <formula>"OPORTUNIDADE"</formula>
    </cfRule>
  </conditionalFormatting>
  <conditionalFormatting sqref="Y201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3" operator="equal">
      <formula>"OPORTUNIDADE"</formula>
    </cfRule>
  </conditionalFormatting>
  <conditionalFormatting sqref="Y245:Z245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1325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1326</v>
      </c>
      <c r="C4" s="160" t="s">
        <v>1327</v>
      </c>
      <c r="D4" s="160" t="s">
        <v>1328</v>
      </c>
      <c r="E4" s="160" t="s">
        <v>1329</v>
      </c>
      <c r="F4" s="160" t="s">
        <v>4</v>
      </c>
      <c r="G4" s="160" t="s">
        <v>1330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1331</v>
      </c>
      <c r="C6" s="161">
        <v>407867</v>
      </c>
      <c r="D6" s="161" t="s">
        <v>1332</v>
      </c>
      <c r="E6" s="161" t="s">
        <v>789</v>
      </c>
      <c r="F6" s="161" t="s">
        <v>1333</v>
      </c>
      <c r="G6" s="162"/>
    </row>
    <row r="7" spans="2:7">
      <c r="B7" s="161" t="s">
        <v>1334</v>
      </c>
      <c r="C7" s="161">
        <v>293644</v>
      </c>
      <c r="D7" s="161" t="s">
        <v>1335</v>
      </c>
      <c r="E7" s="161" t="s">
        <v>789</v>
      </c>
      <c r="F7" s="161" t="s">
        <v>1333</v>
      </c>
      <c r="G7" s="162"/>
    </row>
    <row r="8" spans="2:7">
      <c r="B8" s="161" t="s">
        <v>1336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1337</v>
      </c>
      <c r="C9" s="161">
        <v>256790</v>
      </c>
      <c r="D9" s="161" t="s">
        <v>1338</v>
      </c>
      <c r="E9" s="161" t="s">
        <v>790</v>
      </c>
      <c r="F9" s="161" t="s">
        <v>1339</v>
      </c>
      <c r="G9" s="162">
        <v>46357</v>
      </c>
    </row>
    <row r="10" spans="2:7">
      <c r="B10" s="161" t="s">
        <v>1340</v>
      </c>
      <c r="C10" s="161">
        <v>265193</v>
      </c>
      <c r="D10" s="161" t="s">
        <v>1341</v>
      </c>
      <c r="E10" s="161" t="s">
        <v>791</v>
      </c>
      <c r="F10" s="161" t="s">
        <v>1072</v>
      </c>
      <c r="G10" s="161" t="s">
        <v>1342</v>
      </c>
    </row>
    <row r="11" spans="2:7">
      <c r="B11" s="161" t="s">
        <v>1343</v>
      </c>
      <c r="C11" s="161">
        <v>293716</v>
      </c>
      <c r="D11" s="161" t="s">
        <v>1344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1345</v>
      </c>
      <c r="C12" s="161">
        <v>257258</v>
      </c>
      <c r="D12" s="161" t="s">
        <v>1346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1347</v>
      </c>
      <c r="C13" s="161">
        <v>371147</v>
      </c>
      <c r="D13" s="161" t="s">
        <v>1348</v>
      </c>
      <c r="E13" s="161" t="s">
        <v>792</v>
      </c>
      <c r="F13" s="161" t="s">
        <v>128</v>
      </c>
      <c r="G13" s="161" t="s">
        <v>1342</v>
      </c>
    </row>
    <row r="14" spans="2:7">
      <c r="B14" s="161" t="s">
        <v>1349</v>
      </c>
      <c r="C14" s="161">
        <v>259230</v>
      </c>
      <c r="D14" s="161" t="s">
        <v>1350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1351</v>
      </c>
      <c r="C15" s="161">
        <v>370705</v>
      </c>
      <c r="D15" s="161"/>
      <c r="E15" s="161" t="s">
        <v>792</v>
      </c>
      <c r="F15" s="161" t="s">
        <v>128</v>
      </c>
      <c r="G15" s="161" t="s">
        <v>1342</v>
      </c>
    </row>
    <row r="16" spans="2:7">
      <c r="B16" s="161" t="s">
        <v>1352</v>
      </c>
      <c r="C16" s="161">
        <v>258542</v>
      </c>
      <c r="D16" s="161" t="s">
        <v>1353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1354</v>
      </c>
      <c r="C17" s="161">
        <v>257050</v>
      </c>
      <c r="D17" s="161" t="s">
        <v>1355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1356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1357</v>
      </c>
      <c r="D4" s="163" t="s">
        <v>1358</v>
      </c>
      <c r="E4" s="163" t="s">
        <v>1359</v>
      </c>
      <c r="F4" s="160" t="s">
        <v>1360</v>
      </c>
      <c r="G4" s="163" t="s">
        <v>1361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1362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1362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1364</v>
      </c>
      <c r="G9" s="167" t="s">
        <v>1365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1362</v>
      </c>
      <c r="G10" s="167"/>
    </row>
    <row r="11" spans="2:7">
      <c r="B11" s="167" t="s">
        <v>1366</v>
      </c>
      <c r="C11" s="167">
        <v>9038</v>
      </c>
      <c r="D11" s="168">
        <v>46085</v>
      </c>
      <c r="E11" s="167">
        <v>10520</v>
      </c>
      <c r="F11" s="169" t="s">
        <v>1367</v>
      </c>
      <c r="G11" s="167"/>
    </row>
    <row r="12" spans="2:7">
      <c r="B12" s="167" t="s">
        <v>709</v>
      </c>
      <c r="C12" s="167" t="s">
        <v>1368</v>
      </c>
      <c r="D12" s="168">
        <v>46066</v>
      </c>
      <c r="E12" s="167">
        <v>9500</v>
      </c>
      <c r="F12" s="169" t="s">
        <v>1369</v>
      </c>
      <c r="G12" s="167"/>
    </row>
    <row r="13" spans="2:7">
      <c r="B13" s="167" t="s">
        <v>709</v>
      </c>
      <c r="C13" s="167" t="s">
        <v>1370</v>
      </c>
      <c r="D13" s="168">
        <v>46066</v>
      </c>
      <c r="E13" s="167">
        <v>10500</v>
      </c>
      <c r="F13" s="169" t="s">
        <v>1369</v>
      </c>
      <c r="G13" s="167"/>
    </row>
    <row r="14" spans="2:7">
      <c r="B14" s="167" t="s">
        <v>709</v>
      </c>
      <c r="C14" s="167" t="s">
        <v>1371</v>
      </c>
      <c r="D14" s="168">
        <v>46066</v>
      </c>
      <c r="E14" s="167">
        <v>9000</v>
      </c>
      <c r="F14" s="169" t="s">
        <v>1369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1372</v>
      </c>
      <c r="C2" s="121" t="s">
        <v>947</v>
      </c>
      <c r="D2" s="76" t="s">
        <v>949</v>
      </c>
      <c r="E2" s="76" t="s">
        <v>1373</v>
      </c>
      <c r="F2" s="99" t="s">
        <v>1374</v>
      </c>
      <c r="G2" s="76" t="s">
        <v>1375</v>
      </c>
      <c r="H2" s="76" t="s">
        <v>1376</v>
      </c>
      <c r="I2" s="76" t="s">
        <v>1377</v>
      </c>
      <c r="J2" s="76" t="s">
        <v>1378</v>
      </c>
      <c r="K2" s="78" t="s">
        <v>1379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-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HUELTON (TP-725)</v>
      </c>
      <c r="E245" s="94" t="str">
        <f>IF(SP_SUL!H248="","*",SP_SUL!H248)</f>
        <v>-</v>
      </c>
      <c r="F245" s="100" t="str">
        <f>IF(SP_SUL!M248="","*",SP_SUL!M248)</f>
        <v>ZPT</v>
      </c>
      <c r="G245" s="95" t="str">
        <f>IF(SP_SUL!I248="","*",SP_SUL!I248)</f>
        <v>-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V85</v>
      </c>
      <c r="E246" s="94" t="str">
        <f>IF(SP_SUL!H249="","*",SP_SUL!H249)</f>
        <v>ZDRZPT</v>
      </c>
      <c r="F246" s="100" t="str">
        <f>IF(SP_SUL!M249="","*",SP_SUL!M249)</f>
        <v>ZGM-109</v>
      </c>
      <c r="G246" s="95" t="str">
        <f>IF(SP_SUL!I249="","*",SP_SUL!I249)</f>
        <v>ZDRZPT</v>
      </c>
      <c r="H246" s="95" t="str">
        <f>IF(SP_SUL!AB249="","*",SP_SUL!AB249)</f>
        <v>FIXO</v>
      </c>
      <c r="I246" s="95" t="str">
        <f>IF(SP_SUL!AC249="","*",SP_SUL!AC249)</f>
        <v>*</v>
      </c>
      <c r="J246" s="96">
        <f>IF(SP_SUL!AA249="","*",SP_SUL!AA249)</f>
        <v>1</v>
      </c>
      <c r="K246" s="97">
        <f>IF(SP_SUL!AD249="","*",SP_SUL!AD249)</f>
        <v>0.29166666666666669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1380</v>
      </c>
      <c r="V1" s="228"/>
      <c r="W1" s="228"/>
    </row>
    <row r="2" spans="1:23" ht="15" customHeight="1">
      <c r="A2" s="87" t="s">
        <v>1381</v>
      </c>
      <c r="B2" s="87" t="s">
        <v>1382</v>
      </c>
      <c r="C2" s="87" t="s">
        <v>376</v>
      </c>
      <c r="D2" s="88" t="s">
        <v>962</v>
      </c>
      <c r="E2" s="88" t="s">
        <v>4</v>
      </c>
      <c r="F2" s="88" t="s">
        <v>1383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 t="str">
        <f>IF(SP_SUL!B244="","*",SP_SUL!B244)</f>
        <v>*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*</v>
      </c>
      <c r="T241" s="145" t="str">
        <f>IF(SP_SUL!W244="","*",SP_SUL!W244)</f>
        <v>*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HUELTON (TP-725)</v>
      </c>
      <c r="H245" s="145" t="str">
        <f>IF(SP_SUL!F248="","*",SP_SUL!F248)</f>
        <v>PDM - SOLDA</v>
      </c>
      <c r="I245" s="145" t="str">
        <f>IF(SP_SUL!H248="","*",SP_SUL!H248)</f>
        <v>-</v>
      </c>
      <c r="J245" s="145" t="str">
        <f>IF(SP_SUL!I248="","*",SP_SUL!I248)</f>
        <v>-</v>
      </c>
      <c r="K245" s="139" t="str">
        <f>IF(SP_SUL!M248="","*",SP_SUL!M248)</f>
        <v>ZPT</v>
      </c>
      <c r="L245" s="139" t="str">
        <f>IF(SP_SUL!N248="","*",SP_SUL!N248)</f>
        <v>ZPT2</v>
      </c>
      <c r="M245" s="140">
        <f>IF(SP_SUL!J248="","*",SP_SUL!J248)</f>
        <v>92</v>
      </c>
      <c r="N245" s="144">
        <f>IF(SP_SUL!K248="","*",SP_SUL!K248)</f>
        <v>106.8</v>
      </c>
      <c r="O245" s="144" t="str">
        <f>IF(SP_SUL!L248="","*",SP_SUL!L248)</f>
        <v>-</v>
      </c>
      <c r="P245" s="143">
        <f>IF(SP_SUL!O248="","*",SP_SUL!O248)</f>
        <v>0.375</v>
      </c>
      <c r="Q245" s="143">
        <f>IF(SP_SUL!P248="","*",SP_SUL!P248)</f>
        <v>6.25E-2</v>
      </c>
      <c r="R245" s="145" t="str">
        <f>IF(SP_SUL!Q248="","*",CONCATENATE(SP_SUL!Q248," ",SP_SUL!R248))</f>
        <v>1 Nº DE SOLDA</v>
      </c>
      <c r="S245" s="145" t="str">
        <f>IF(SP_SUL!V248="","*",SP_SUL!V248)</f>
        <v>Moises</v>
      </c>
      <c r="T245" s="145" t="str">
        <f>IF(SP_SUL!W248="","*",SP_SUL!W248)</f>
        <v xml:space="preserve">Execução de solda - Condicionado a temperatura 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ZPT-ZPG</v>
      </c>
      <c r="F246" s="145">
        <f>IF(SP_SUL!B249="","*",SP_SUL!B249)</f>
        <v>46088</v>
      </c>
      <c r="G246" s="145" t="str">
        <f>IF(SP_SUL!D249="","*",SP_SUL!D249)</f>
        <v>V85</v>
      </c>
      <c r="H246" s="145" t="str">
        <f>IF(SP_SUL!F249="","*",SP_SUL!F249)</f>
        <v>MECANIZAÇÃO - SOCADORA</v>
      </c>
      <c r="I246" s="145" t="str">
        <f>IF(SP_SUL!H249="","*",SP_SUL!H249)</f>
        <v>ZDRZPT</v>
      </c>
      <c r="J246" s="145" t="str">
        <f>IF(SP_SUL!I249="","*",SP_SUL!I249)</f>
        <v>ZDRZPT</v>
      </c>
      <c r="K246" s="139" t="str">
        <f>IF(SP_SUL!M249="","*",SP_SUL!M249)</f>
        <v>ZGM-109</v>
      </c>
      <c r="L246" s="139">
        <f>IF(SP_SUL!N249="","*",SP_SUL!N249)</f>
        <v>1101092</v>
      </c>
      <c r="M246" s="140">
        <f>IF(SP_SUL!J249="","*",SP_SUL!J249)</f>
        <v>53</v>
      </c>
      <c r="N246" s="144">
        <f>IF(SP_SUL!K249="","*",SP_SUL!K249)</f>
        <v>108.8</v>
      </c>
      <c r="O246" s="144">
        <f>IF(SP_SUL!L249="","*",SP_SUL!L249)</f>
        <v>112</v>
      </c>
      <c r="P246" s="143">
        <f>IF(SP_SUL!O249="","*",SP_SUL!O249)</f>
        <v>0.39583333333333331</v>
      </c>
      <c r="Q246" s="143">
        <f>IF(SP_SUL!P249="","*",SP_SUL!P249)</f>
        <v>8.3333333333333329E-2</v>
      </c>
      <c r="R246" s="145" t="str">
        <f>IF(SP_SUL!Q249="","*",CONCATENATE(SP_SUL!Q249," ",SP_SUL!R249))</f>
        <v>480 M</v>
      </c>
      <c r="S246" s="145" t="str">
        <f>IF(SP_SUL!V249="","*",SP_SUL!V249)</f>
        <v>Antonioni</v>
      </c>
      <c r="T246" s="145" t="str">
        <f>IF(SP_SUL!W249="","*",SP_SUL!W249)</f>
        <v>Socaria mecanizada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1385</v>
      </c>
      <c r="D5" s="230"/>
      <c r="E5" s="230"/>
      <c r="F5" s="230"/>
      <c r="G5" s="230"/>
      <c r="H5" s="230"/>
      <c r="I5" s="230"/>
      <c r="J5" s="231"/>
      <c r="K5" s="232" t="s">
        <v>1386</v>
      </c>
      <c r="L5" s="233"/>
      <c r="M5" s="233"/>
      <c r="N5" s="233"/>
      <c r="O5" s="234" t="s">
        <v>1387</v>
      </c>
      <c r="P5" s="235"/>
    </row>
    <row r="6" spans="1:16" s="74" customFormat="1" ht="15" customHeight="1">
      <c r="A6" s="66" t="s">
        <v>1383</v>
      </c>
      <c r="B6" s="75" t="s">
        <v>1382</v>
      </c>
      <c r="C6" s="76" t="s">
        <v>962</v>
      </c>
      <c r="D6" s="77" t="s">
        <v>963</v>
      </c>
      <c r="E6" s="76" t="s">
        <v>1388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1389</v>
      </c>
      <c r="M6" s="80" t="s">
        <v>576</v>
      </c>
      <c r="N6" s="81" t="s">
        <v>957</v>
      </c>
      <c r="O6" s="158" t="s">
        <v>1000</v>
      </c>
      <c r="P6" s="133" t="s">
        <v>1390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MC1 07h39 / Em intervalo das 10h56 até 12h56.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 xml:space="preserve">Concedido intervalo das 07h54 até 13h24, libeado intervalo 13h52, devido 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HUELTON (TP-725)</v>
      </c>
      <c r="F248" s="83" t="str">
        <f>IF(SP_SUL!H248="","*",SP_SUL!H248)</f>
        <v>-</v>
      </c>
      <c r="G248" s="83" t="str">
        <f>IF(SP_SUL!M248="","*",SP_SUL!M248)</f>
        <v>ZPT</v>
      </c>
      <c r="H248" s="116">
        <f>IF(SP_SUL!K248="","*",SP_SUL!K248)</f>
        <v>106.8</v>
      </c>
      <c r="I248" s="113">
        <f>IF(SP_SUL!O248="","*",SP_SUL!O248)</f>
        <v>0.375</v>
      </c>
      <c r="J248" s="113">
        <f>IF(SP_SUL!P248="","*",SP_SUL!P248)</f>
        <v>6.25E-2</v>
      </c>
      <c r="K248" s="83" t="str">
        <f>IF(SP_SUL!AK248="","*",SP_SUL!AK248)</f>
        <v>-</v>
      </c>
      <c r="L248" s="83" t="str">
        <f>IF(SP_SUL!AM248="","*",SP_SUL!AM248)</f>
        <v>ZPT</v>
      </c>
      <c r="M248" s="83">
        <f>IF(SP_SUL!AP248="","*",SP_SUL!AP248)</f>
        <v>106.8</v>
      </c>
      <c r="N248" s="83" t="str">
        <f>IF(SP_SUL!AM248="","*",SP_SUL!AM248)</f>
        <v>ZPT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ZPT-ZPG</v>
      </c>
      <c r="E249" s="83" t="str">
        <f>IF(SP_SUL!D249="","*",SP_SUL!D249)</f>
        <v>V85</v>
      </c>
      <c r="F249" s="83" t="str">
        <f>IF(SP_SUL!H249="","*",SP_SUL!H249)</f>
        <v>ZDRZPT</v>
      </c>
      <c r="G249" s="83" t="str">
        <f>IF(SP_SUL!M249="","*",SP_SUL!M249)</f>
        <v>ZGM-109</v>
      </c>
      <c r="H249" s="116">
        <f>IF(SP_SUL!K249="","*",SP_SUL!K249)</f>
        <v>108.8</v>
      </c>
      <c r="I249" s="113">
        <f>IF(SP_SUL!O249="","*",SP_SUL!O249)</f>
        <v>0.39583333333333331</v>
      </c>
      <c r="J249" s="113">
        <f>IF(SP_SUL!P249="","*",SP_SUL!P249)</f>
        <v>8.3333333333333329E-2</v>
      </c>
      <c r="K249" s="83" t="str">
        <f>IF(SP_SUL!AK249="","*",SP_SUL!AK249)</f>
        <v>ZDRZPT</v>
      </c>
      <c r="L249" s="83" t="str">
        <f>IF(SP_SUL!AM249="","*",SP_SUL!AM249)</f>
        <v>ZGM-109</v>
      </c>
      <c r="M249" s="83">
        <f>IF(SP_SUL!AP249="","*",SP_SUL!AP249)</f>
        <v>108.8</v>
      </c>
      <c r="N249" s="83" t="str">
        <f>IF(SP_SUL!AM249="","*",SP_SUL!AM249)</f>
        <v>ZGM-109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2026-03-06T17:48:22Z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