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36" documentId="120_S{118792C3-22EF-5104-A093-F22BFE3913F3}" xr6:coauthVersionLast="47" xr6:coauthVersionMax="47" xr10:uidLastSave="{BE6D9972-B4D7-4751-B170-72968A0F452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3" i="1" l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<sst xmlns="http://schemas.openxmlformats.org/spreadsheetml/2006/main" count="6263" uniqueCount="1431">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</sst>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246" activePane="bottomRight" state="frozen"/>
      <selection pane="bottomRight" activeCell="M264" sqref="M26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0.56458333333333333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4.166666666666663E-2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1</v>
      </c>
      <c r="BI229" s="17"/>
      <c r="BJ229" s="17" t="s">
        <v>1341</v>
      </c>
      <c r="BK229" s="17" t="s">
        <v>1342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0.66666666666666607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1343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ERRO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1</v>
      </c>
      <c r="BI231" s="17"/>
      <c r="BJ231" s="17" t="s">
        <v>1344</v>
      </c>
      <c r="BK231" s="17" t="s">
        <v>1345</v>
      </c>
      <c r="BL231" s="16"/>
      <c r="BM231" s="130"/>
      <c r="BN231" s="130"/>
      <c r="BO231" s="130"/>
      <c r="BP231" s="18"/>
      <c r="BQ231" s="12" t="e">
        <f>IF(AND(BR231&lt;1,BS231&lt;1),"Produção e Intervalo",IF(BR231&lt;1,"Intervalo",IF(BS231&lt;1,"Produção","Aderente")))</f>
        <v>#VALUE!</v>
      </c>
      <c r="BR231" s="19" t="e">
        <f>IF(OR(B231="",F231=""),"*",AY231/P231)</f>
        <v>#VALUE!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1</v>
      </c>
      <c r="BI232" s="17"/>
      <c r="BJ232" s="17" t="s">
        <v>1346</v>
      </c>
      <c r="BK232" s="17" t="s">
        <v>1346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1347</v>
      </c>
      <c r="BK234" s="17" t="s">
        <v>1347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1348</v>
      </c>
      <c r="I238" s="106" t="s">
        <v>1348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1349</v>
      </c>
      <c r="BK238" s="17" t="s">
        <v>1349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1349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1350</v>
      </c>
      <c r="BK245" s="17" t="s">
        <v>1350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1351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1352</v>
      </c>
      <c r="BK247" s="18" t="s">
        <v>1353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1354</v>
      </c>
      <c r="BK248" s="17" t="s">
        <v>1354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1343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1355</v>
      </c>
      <c r="BK250" s="17" t="s">
        <v>1356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1357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1361</v>
      </c>
      <c r="I260" s="106" t="s">
        <v>1361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1362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>
      <c r="A262" s="47" t="str">
        <f>D262&amp;B262</f>
        <v>ROGÉRIO (TP-730)</v>
      </c>
      <c r="B262" s="102"/>
      <c r="C262" s="135" t="str">
        <f>IF(BS_CONTROLE[[#This Row],[DATA]]="","",WEEKNUM(BS_CONTROLE[[#This Row],[DATA]]))</f>
        <v/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t="40.5" customHeight="1">
      <c r="A263" s="47" t="str">
        <f>D263&amp;B263</f>
        <v>W59</v>
      </c>
      <c r="B263" s="102"/>
      <c r="C263" s="135" t="str">
        <f>IF(BS_CONTROLE[[#This Row],[DATA]]="","",WEEKNUM(BS_CONTROLE[[#This Row],[DATA]]))</f>
        <v/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1363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>OSMAR (TMA-677)</v>
      </c>
      <c r="B264" s="102"/>
      <c r="C264" s="135" t="str">
        <f>IF(BS_CONTROLE[[#This Row],[DATA]]="","",WEEKNUM(BS_CONTROLE[[#This Row],[DATA]]))</f>
        <v/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/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1364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1365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1365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1001">
    <cfRule type="cellIs" dxfId="216" priority="54095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1001">
    <cfRule type="cellIs" dxfId="215" priority="11681" operator="equal">
      <formula>"NÃO"</formula>
    </cfRule>
    <cfRule type="cellIs" dxfId="214" priority="11682" operator="equal">
      <formula>"SIM"</formula>
    </cfRule>
  </conditionalFormatting>
  <conditionalFormatting sqref="AZ6:AZ1001">
    <cfRule type="expression" dxfId="213" priority="54137">
      <formula>#REF!=1</formula>
    </cfRule>
  </conditionalFormatting>
  <conditionalFormatting sqref="BE6:BE1001 AY6:AY1001 U6:U1001">
    <cfRule type="cellIs" dxfId="212" priority="54121" operator="equal">
      <formula>"ERRO"</formula>
    </cfRule>
  </conditionalFormatting>
  <conditionalFormatting sqref="BQ6:BQ1001">
    <cfRule type="cellIs" dxfId="211" priority="54116" operator="equal">
      <formula>"Produção e Intervalo"</formula>
    </cfRule>
    <cfRule type="cellIs" dxfId="210" priority="54117" operator="equal">
      <formula>"Aderente"</formula>
    </cfRule>
    <cfRule type="cellIs" dxfId="209" priority="54118" operator="equal">
      <formula>"Intervalo"</formula>
    </cfRule>
    <cfRule type="cellIs" dxfId="208" priority="54119" operator="equal">
      <formula>"Produção"</formula>
    </cfRule>
    <cfRule type="cellIs" dxfId="207" priority="54120" operator="equal">
      <formula>"ERRO"</formula>
    </cfRule>
  </conditionalFormatting>
  <conditionalFormatting sqref="BR6:BS1001">
    <cfRule type="cellIs" dxfId="206" priority="54098" operator="equal">
      <formula>"*"</formula>
    </cfRule>
    <cfRule type="cellIs" dxfId="205" priority="54099" operator="greaterThanOrEqual">
      <formula>1</formula>
    </cfRule>
    <cfRule type="cellIs" dxfId="204" priority="54100" operator="lessThan">
      <formula>1</formula>
    </cfRule>
  </conditionalFormatting>
  <conditionalFormatting sqref="BK949 BK81 BK83:BK84 BK101 BK67 BK69 BK72:BK73 BJ9:BJ1001">
    <cfRule type="iconSet" priority="6088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24" operator="equal">
      <formula>"OPORTUNIDADE"</formula>
    </cfRule>
  </conditionalFormatting>
  <conditionalFormatting sqref="Y6:Z3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H6:BH8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92" operator="equal">
      <formula>"OPORTUNIDADE"</formula>
    </cfRule>
  </conditionalFormatting>
  <conditionalFormatting sqref="Y44:Z44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Y48:Z52">
    <cfRule type="cellIs" dxfId="197" priority="189" operator="equal">
      <formula>"OPORTUNIDADE"</formula>
    </cfRule>
  </conditionalFormatting>
  <conditionalFormatting sqref="Y48:Z52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Y68:Z68">
    <cfRule type="cellIs" dxfId="194" priority="183" operator="equal">
      <formula>"OPORTUNIDADE"</formula>
    </cfRule>
  </conditionalFormatting>
  <conditionalFormatting sqref="Y68:Z6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75:Z75">
    <cfRule type="cellIs" dxfId="191" priority="180" operator="equal">
      <formula>"OPORTUNIDADE"</formula>
    </cfRule>
  </conditionalFormatting>
  <conditionalFormatting sqref="Y75:Z75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77:Z78">
    <cfRule type="cellIs" dxfId="188" priority="177" operator="equal">
      <formula>"OPORTUNIDADE"</formula>
    </cfRule>
  </conditionalFormatting>
  <conditionalFormatting sqref="Y77:Z78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81:Z81">
    <cfRule type="cellIs" dxfId="185" priority="174" operator="equal">
      <formula>"OPORTUNIDADE"</formula>
    </cfRule>
  </conditionalFormatting>
  <conditionalFormatting sqref="Y81:Z8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82:Z82">
    <cfRule type="cellIs" dxfId="182" priority="171" operator="equal">
      <formula>"OPORTUNIDADE"</formula>
    </cfRule>
  </conditionalFormatting>
  <conditionalFormatting sqref="Y82:Z82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1:Z91">
    <cfRule type="cellIs" dxfId="179" priority="168" operator="equal">
      <formula>"OPORTUNIDADE"</formula>
    </cfRule>
  </conditionalFormatting>
  <conditionalFormatting sqref="Y91:Z91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3:Z93">
    <cfRule type="cellIs" dxfId="176" priority="165" operator="equal">
      <formula>"OPORTUNIDADE"</formula>
    </cfRule>
  </conditionalFormatting>
  <conditionalFormatting sqref="Y93:Z93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Y95:Z95">
    <cfRule type="cellIs" dxfId="173" priority="162" operator="equal">
      <formula>"OPORTUNIDADE"</formula>
    </cfRule>
  </conditionalFormatting>
  <conditionalFormatting sqref="Y95:Z95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Y96:Z97">
    <cfRule type="cellIs" dxfId="170" priority="159" operator="equal">
      <formula>"OPORTUNIDADE"</formula>
    </cfRule>
  </conditionalFormatting>
  <conditionalFormatting sqref="Y96:Z97">
    <cfRule type="cellIs" dxfId="169" priority="157" operator="equal">
      <formula>"NÃO"</formula>
    </cfRule>
    <cfRule type="cellIs" dxfId="168" priority="158" operator="equal">
      <formula>"SIM"</formula>
    </cfRule>
  </conditionalFormatting>
  <conditionalFormatting sqref="BK95: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88">
      <iconSet showValue="0">
        <cfvo type="percent" val="0"/>
        <cfvo type="num" val="1"/>
        <cfvo type="num" val="1" gte="0"/>
      </iconSet>
    </cfRule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102" operator="equal">
      <formula>"OPORTUNIDADE"</formula>
    </cfRule>
  </conditionalFormatting>
  <conditionalFormatting sqref="Z173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P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59" operator="equal">
      <formula>"OPORTUNIDADE"</formula>
    </cfRule>
  </conditionalFormatting>
  <conditionalFormatting sqref="Z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Z202">
    <cfRule type="cellIs" dxfId="161" priority="56" operator="equal">
      <formula>"OPORTUNIDADE"</formula>
    </cfRule>
  </conditionalFormatting>
  <conditionalFormatting sqref="Z202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1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48" operator="equal">
      <formula>"OPORTUNIDADE"</formula>
    </cfRule>
  </conditionalFormatting>
  <conditionalFormatting sqref="Y201">
    <cfRule type="cellIs" dxfId="157" priority="46" operator="equal">
      <formula>"NÃO"</formula>
    </cfRule>
    <cfRule type="cellIs" dxfId="156" priority="47" operator="equal">
      <formula>"SIM"</formula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26" operator="equal">
      <formula>"OPORTUNIDADE"</formula>
    </cfRule>
  </conditionalFormatting>
  <conditionalFormatting sqref="Z245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P1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1366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1367</v>
      </c>
      <c r="C4" s="160" t="s">
        <v>1368</v>
      </c>
      <c r="D4" s="160" t="s">
        <v>1369</v>
      </c>
      <c r="E4" s="160" t="s">
        <v>1370</v>
      </c>
      <c r="F4" s="160" t="s">
        <v>4</v>
      </c>
      <c r="G4" s="160" t="s">
        <v>1371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1372</v>
      </c>
      <c r="C6" s="161">
        <v>407867</v>
      </c>
      <c r="D6" s="161" t="s">
        <v>1373</v>
      </c>
      <c r="E6" s="161" t="s">
        <v>789</v>
      </c>
      <c r="F6" s="161" t="s">
        <v>1374</v>
      </c>
      <c r="G6" s="162"/>
    </row>
    <row r="7" spans="2:7">
      <c r="B7" s="161" t="s">
        <v>1375</v>
      </c>
      <c r="C7" s="161">
        <v>293644</v>
      </c>
      <c r="D7" s="161" t="s">
        <v>1376</v>
      </c>
      <c r="E7" s="161" t="s">
        <v>789</v>
      </c>
      <c r="F7" s="161" t="s">
        <v>1374</v>
      </c>
      <c r="G7" s="162"/>
    </row>
    <row r="8" spans="2:7">
      <c r="B8" s="161" t="s">
        <v>1377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1378</v>
      </c>
      <c r="C9" s="161">
        <v>256790</v>
      </c>
      <c r="D9" s="161" t="s">
        <v>1379</v>
      </c>
      <c r="E9" s="161" t="s">
        <v>790</v>
      </c>
      <c r="F9" s="161" t="s">
        <v>1380</v>
      </c>
      <c r="G9" s="162">
        <v>46357</v>
      </c>
    </row>
    <row r="10" spans="2:7">
      <c r="B10" s="161" t="s">
        <v>1381</v>
      </c>
      <c r="C10" s="161">
        <v>265193</v>
      </c>
      <c r="D10" s="161" t="s">
        <v>1382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1383</v>
      </c>
      <c r="C11" s="161">
        <v>293716</v>
      </c>
      <c r="D11" s="161" t="s">
        <v>1384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1385</v>
      </c>
      <c r="C12" s="161">
        <v>257258</v>
      </c>
      <c r="D12" s="161" t="s">
        <v>1386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1387</v>
      </c>
      <c r="C13" s="161">
        <v>371147</v>
      </c>
      <c r="D13" s="161" t="s">
        <v>1388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1389</v>
      </c>
      <c r="C14" s="161">
        <v>259230</v>
      </c>
      <c r="D14" s="161" t="s">
        <v>1390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1391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1392</v>
      </c>
      <c r="C16" s="161">
        <v>258542</v>
      </c>
      <c r="D16" s="161" t="s">
        <v>1393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1394</v>
      </c>
      <c r="C17" s="161">
        <v>257050</v>
      </c>
      <c r="D17" s="161" t="s">
        <v>1395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1396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1397</v>
      </c>
      <c r="D4" s="163" t="s">
        <v>1398</v>
      </c>
      <c r="E4" s="163" t="s">
        <v>1399</v>
      </c>
      <c r="F4" s="160" t="s">
        <v>1400</v>
      </c>
      <c r="G4" s="163" t="s">
        <v>1401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1402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1403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1402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1404</v>
      </c>
      <c r="G9" s="167" t="s">
        <v>1405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1402</v>
      </c>
      <c r="G10" s="167"/>
    </row>
    <row r="11" spans="2:7">
      <c r="B11" s="167" t="s">
        <v>1406</v>
      </c>
      <c r="C11" s="167">
        <v>9038</v>
      </c>
      <c r="D11" s="168">
        <v>46085</v>
      </c>
      <c r="E11" s="167">
        <v>10520</v>
      </c>
      <c r="F11" s="169" t="s">
        <v>1407</v>
      </c>
      <c r="G11" s="167"/>
    </row>
    <row r="12" spans="2:7">
      <c r="B12" s="167" t="s">
        <v>709</v>
      </c>
      <c r="C12" s="167" t="s">
        <v>1408</v>
      </c>
      <c r="D12" s="168">
        <v>46066</v>
      </c>
      <c r="E12" s="167">
        <v>9500</v>
      </c>
      <c r="F12" s="169" t="s">
        <v>1409</v>
      </c>
      <c r="G12" s="167"/>
    </row>
    <row r="13" spans="2:7">
      <c r="B13" s="167" t="s">
        <v>709</v>
      </c>
      <c r="C13" s="167" t="s">
        <v>1410</v>
      </c>
      <c r="D13" s="168">
        <v>46066</v>
      </c>
      <c r="E13" s="167">
        <v>10500</v>
      </c>
      <c r="F13" s="169" t="s">
        <v>1409</v>
      </c>
      <c r="G13" s="167"/>
    </row>
    <row r="14" spans="2:7">
      <c r="B14" s="167" t="s">
        <v>709</v>
      </c>
      <c r="C14" s="167" t="s">
        <v>1411</v>
      </c>
      <c r="D14" s="168">
        <v>46066</v>
      </c>
      <c r="E14" s="167">
        <v>9000</v>
      </c>
      <c r="F14" s="169" t="s">
        <v>1409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1412</v>
      </c>
      <c r="C2" s="121" t="s">
        <v>947</v>
      </c>
      <c r="D2" s="76" t="s">
        <v>949</v>
      </c>
      <c r="E2" s="76" t="s">
        <v>1413</v>
      </c>
      <c r="F2" s="99" t="s">
        <v>1414</v>
      </c>
      <c r="G2" s="76" t="s">
        <v>1415</v>
      </c>
      <c r="H2" s="76" t="s">
        <v>1416</v>
      </c>
      <c r="I2" s="76" t="s">
        <v>1417</v>
      </c>
      <c r="J2" s="76" t="s">
        <v>1418</v>
      </c>
      <c r="K2" s="78" t="s">
        <v>1419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1420</v>
      </c>
      <c r="V1" s="228"/>
      <c r="W1" s="228"/>
    </row>
    <row r="2" spans="1:23" ht="15" customHeight="1">
      <c r="A2" s="87" t="s">
        <v>1421</v>
      </c>
      <c r="B2" s="87" t="s">
        <v>1422</v>
      </c>
      <c r="C2" s="87" t="s">
        <v>376</v>
      </c>
      <c r="D2" s="88" t="s">
        <v>962</v>
      </c>
      <c r="E2" s="88" t="s">
        <v>4</v>
      </c>
      <c r="F2" s="88" t="s">
        <v>1423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1424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4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0</v>
      </c>
      <c r="V257" s="137">
        <f ca="1">_xlfn.XLOOKUP(G257&amp;$V$2,BS_CONTROLE[CHAVE],BS_CONTROLE[Quantidade_11],"-")</f>
        <v>1560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32</v>
      </c>
      <c r="V258" s="137">
        <f ca="1">_xlfn.XLOOKUP(G258&amp;$V$2,BS_CONTROLE[CHAVE],BS_CONTROLE[Quantidade_11],"-")</f>
        <v>25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 t="str">
        <f>IF(SP_SUL!B262="","*",SP_SUL!B262)</f>
        <v>*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30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 t="str">
        <f>IF(SP_SUL!B263="","*",SP_SUL!B263)</f>
        <v>*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300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 t="str">
        <f>IF(SP_SUL!B264="","*",SP_SUL!B264)</f>
        <v>*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1425</v>
      </c>
      <c r="D5" s="230"/>
      <c r="E5" s="230"/>
      <c r="F5" s="230"/>
      <c r="G5" s="230"/>
      <c r="H5" s="230"/>
      <c r="I5" s="230"/>
      <c r="J5" s="231"/>
      <c r="K5" s="232" t="s">
        <v>1426</v>
      </c>
      <c r="L5" s="233"/>
      <c r="M5" s="233"/>
      <c r="N5" s="233"/>
      <c r="O5" s="234" t="s">
        <v>1427</v>
      </c>
      <c r="P5" s="235"/>
    </row>
    <row r="6" spans="1:16" s="74" customFormat="1" ht="15" customHeight="1">
      <c r="A6" s="66" t="s">
        <v>1423</v>
      </c>
      <c r="B6" s="75" t="s">
        <v>1422</v>
      </c>
      <c r="C6" s="76" t="s">
        <v>962</v>
      </c>
      <c r="D6" s="77" t="s">
        <v>963</v>
      </c>
      <c r="E6" s="76" t="s">
        <v>1428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1429</v>
      </c>
      <c r="M6" s="80" t="s">
        <v>576</v>
      </c>
      <c r="N6" s="81" t="s">
        <v>957</v>
      </c>
      <c r="O6" s="158" t="s">
        <v>1000</v>
      </c>
      <c r="P6" s="133" t="s">
        <v>1430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1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*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2026-03-07T16:29:26Z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