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70" documentId="120_S{118792C3-22EF-5104-A093-F22BFE3913F3}" xr6:coauthVersionLast="47" xr6:coauthVersionMax="47" xr10:uidLastSave="{ACFF8117-F110-4B30-BAB6-E243503DFBF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9" i="1" l="1" a="1"/>
  <c r="L179" i="1" s="1"/>
  <c r="L178" i="1" a="1"/>
  <c r="L178" i="1" s="1"/>
  <c r="M177" i="1" a="1"/>
  <c r="M177" i="1" s="1"/>
  <c r="L177" i="1" a="1"/>
  <c r="L177" i="1" s="1"/>
  <c r="M176" i="1" a="1"/>
  <c r="M176" i="1" s="1"/>
  <c r="L176" i="1" a="1"/>
  <c r="L176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 s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N12" i="1"/>
  <c r="BD12" i="1" s="1" a="1"/>
  <c r="BD12" i="1" s="1"/>
  <c r="AO12" i="1"/>
  <c r="AP12" i="1"/>
  <c r="BA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N7" i="1"/>
  <c r="AO7" i="1"/>
  <c r="M8" i="10" s="1"/>
  <c r="AP7" i="1"/>
  <c r="BA7" i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K173" i="15"/>
  <c r="L173" i="15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K174" i="15"/>
  <c r="L174" i="15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K175" i="15"/>
  <c r="L175" i="15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K176" i="15"/>
  <c r="L176" i="15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15" i="1" l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<sst xmlns="http://schemas.openxmlformats.org/spreadsheetml/2006/main" count="5207" uniqueCount="1392">
  <si>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</si>
  <si>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</si>
  <si>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</si>
  <si>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</si>
  <si>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</si>
  <si>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</si>
  <si>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</si>
  <si>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</si>
  <si>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</si>
  <si>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</si>
  <si>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</si>
  <si>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</si>
  <si>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</si>
  <si>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</si>
  <si>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</si>
  <si>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</si>
  <si>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</si>
  <si>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</si>
  <si>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</si>
  <si>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</si>
  <si>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</si>
  <si>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</si>
  <si>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</si>
  <si>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</si>
  <si>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</si>
  <si>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</si>
  <si>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</si>
  <si>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</si>
  <si>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</si>
  <si>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</si>
  <si>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</si>
  <si>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</si>
  <si>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</si>
  <si>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</si>
  <si>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</si>
  <si>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</si>
  <si>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</si>
  <si>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</si>
  <si>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</si>
  <si>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</si>
  <si>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</si>
  <si>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</si>
  <si>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</si>
  <si>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</si>
  <si>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</si>
  <si>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</si>
  <si>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</si>
  <si>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</si>
  <si>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</si>
  <si>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</si>
  <si>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</si>
  <si>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</si>
  <si>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</si>
  <si>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</si>
  <si>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</si>
  <si>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</si>
  <si>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</si>
  <si>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</si>
  <si>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</si>
  <si>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</si>
  <si>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</si>
  <si>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</si>
  <si>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</si>
  <si>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</si>
  <si>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</si>
  <si>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</si>
  <si>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</si>
  <si>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</si>
  <si>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</si>
  <si>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</si>
  <si>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</si>
  <si>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</si>
  <si>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</si>
  <si>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</si>
  <si>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</si>
  <si>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</si>
  <si>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</si>
  <si>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</si>
  <si>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</si>
  <si>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</si>
  <si>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</si>
  <si>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</si>
  <si>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</si>
  <si>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</si>
  <si>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</si>
  <si>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</si>
  <si>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</si>
  <si>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</si>
  <si>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</si>
  <si>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</si>
  <si>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</si>
  <si>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</si>
  <si>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</si>
  <si>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</si>
  <si>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</si>
  <si>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</si>
  <si>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</si>
  <si>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</si>
  <si>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</si>
  <si>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</si>
  <si>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</si>
  <si>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</si>
  <si>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</si>
  <si>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</si>
  <si>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</si>
  <si>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</si>
  <si>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</si>
  <si>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</si>
  <si>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</si>
  <si>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</si>
  <si>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</si>
  <si>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</si>
  <si>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</si>
  <si>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</si>
  <si>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</si>
  <si>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</si>
  <si>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</si>
  <si>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</si>
  <si>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</si>
  <si>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</si>
  <si>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</si>
  <si>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</si>
  <si>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</si>
  <si>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</si>
  <si>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</si>
  <si>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</si>
  <si>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</si>
  <si>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</si>
  <si>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</si>
  <si>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</si>
  <si>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</si>
  <si>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</si>
  <si>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</si>
  <si>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</si>
  <si>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</si>
  <si>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</si>
  <si>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</si>
  <si>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</si>
  <si>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</si>
  <si>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</si>
  <si>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</si>
  <si>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</si>
  <si>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</si>
  <si>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</si>
  <si>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</si>
  <si>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</si>
  <si>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</si>
  <si>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</si>
  <si>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</si>
  <si>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</si>
  <si>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</si>
  <si>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</si>
  <si>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</si>
  <si>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</si>
  <si>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</si>
  <si>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</si>
  <si>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</si>
  <si>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</si>
  <si>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</si>
  <si>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</si>
  <si>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</si>
  <si>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</si>
  <si>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</si>
  <si>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</si>
  <si>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</si>
  <si>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</si>
  <si>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</si>
  <si>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</si>
  <si>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</si>
  <si>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</si>
  <si>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</si>
  <si>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</si>
  <si>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</si>
  <si>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</si>
  <si>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</si>
  <si>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</si>
  <si>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</si>
  <si>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</si>
  <si>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</si>
  <si>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</si>
  <si>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</si>
  <si>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</si>
  <si>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</si>
  <si>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</si>
  <si>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</si>
  <si>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</si>
  <si>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</si>
  <si>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</si>
  <si>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</si>
  <si>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</si>
  <si>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</si>
  <si>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</si>
  <si>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</si>
  <si>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</si>
  <si>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</si>
  <si>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</si>
  <si>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</si>
  <si>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</si>
  <si>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</si>
  <si>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</si>
  <si>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</si>
  <si>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</si>
  <si>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</si>
  <si>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</si>
  <si>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</si>
  <si>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</si>
  <si>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</si>
  <si>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</si>
  <si>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</si>
  <si>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</si>
  <si>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</si>
  <si>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</si>
  <si>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</si>
  <si>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</si>
  <si>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</si>
  <si>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</si>
  <si>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</si>
  <si>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</si>
  <si>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</si>
  <si>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</si>
  <si>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</si>
  <si>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</si>
  <si>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</si>
  <si>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</si>
  <si>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</si>
  <si>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</si>
  <si>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</si>
  <si>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</si>
  <si>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</si>
  <si>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</si>
  <si>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</si>
  <si>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</si>
  <si>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</si>
  <si>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</si>
  <si>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</si>
  <si>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</si>
  <si>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</si>
  <si>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</si>
  <si>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</si>
  <si>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</si>
  <si>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</si>
  <si>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</si>
  <si>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</si>
  <si>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</si>
  <si>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</si>
  <si>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</si>
  <si>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</si>
  <si>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</si>
  <si>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</si>
  <si>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</si>
  <si>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</si>
  <si>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</si>
  <si>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</si>
  <si>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</si>
  <si>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</si>
  <si>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</si>
  <si>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</si>
  <si>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</si>
  <si>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</si>
  <si>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</si>
  <si>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</si>
  <si>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</si>
  <si>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</si>
  <si>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</si>
  <si>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</si>
  <si>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</si>
  <si>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</si>
  <si>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</si>
  <si>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</si>
  <si>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</si>
  <si>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</si>
  <si>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</si>
  <si>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</si>
  <si>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</si>
  <si>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</si>
  <si>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</si>
  <si>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</si>
  <si>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</si>
  <si>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</si>
  <si>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</si>
  <si>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</si>
  <si>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</si>
  <si>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</si>
  <si>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</si>
  <si>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</si>
  <si>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</si>
  <si>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</si>
  <si>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</si>
  <si>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</si>
  <si>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</si>
  <si>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</si>
  <si>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</si>
  <si>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</si>
  <si>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</si>
  <si>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</si>
  <si>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</si>
  <si>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</si>
  <si>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</si>
  <si>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</si>
  <si>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</si>
  <si>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</si>
  <si>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</si>
  <si>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</si>
  <si>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</si>
  <si>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</si>
  <si>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</si>
  <si>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</si>
  <si>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</si>
  <si>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</si>
  <si>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</si>
  <si>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</si>
  <si>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</si>
  <si>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</si>
  <si>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</si>
  <si>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</si>
  <si>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</si>
  <si>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</si>
  <si>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</si>
  <si>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</si>
  <si>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</si>
  <si>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</si>
  <si>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</si>
  <si>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</si>
  <si>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</si>
  <si>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</si>
  <si>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</si>
  <si>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</si>
  <si>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</si>
  <si>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</si>
  <si>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</si>
  <si>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</si>
  <si>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</si>
  <si>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</si>
  <si>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</si>
  <si>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</si>
  <si>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</si>
  <si>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</si>
  <si>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</si>
  <si>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</si>
  <si>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</si>
  <si>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</si>
  <si>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</si>
  <si>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</si>
  <si>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</si>
  <si>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</si>
  <si>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</si>
  <si>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</si>
  <si>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</si>
  <si>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</si>
  <si>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</si>
  <si>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</si>
  <si>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</si>
  <si>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</si>
  <si>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</si>
  <si>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</si>
  <si>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</si>
  <si>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</si>
  <si>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</si>
  <si>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</si>
  <si>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</si>
  <si>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</si>
  <si>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</si>
  <si>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</si>
  <si>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</si>
  <si>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</si>
  <si>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</si>
  <si>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</si>
  <si>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</si>
  <si>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</si>
  <si>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</si>
  <si>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</si>
  <si>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</si>
  <si>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</si>
  <si>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</si>
  <si>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</si>
  <si>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</si>
  <si>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</si>
  <si>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</si>
  <si>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</si>
  <si>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</si>
  <si>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</si>
  <si>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</si>
  <si>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</si>
  <si>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</si>
  <si>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</si>
  <si>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</si>
  <si>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</si>
  <si>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</si>
  <si>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</si>
  <si>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</si>
  <si>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</si>
  <si>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</si>
  <si>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</si>
  <si>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</si>
  <si>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</si>
  <si>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</si>
  <si>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</si>
  <si>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</si>
  <si>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</si>
  <si>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</si>
  <si>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</si>
  <si>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</si>
  <si>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</si>
  <si>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</si>
  <si>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</si>
  <si>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</si>
  <si>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</si>
  <si>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</si>
  <si>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</si>
  <si>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</si>
  <si>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</si>
  <si>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</si>
  <si>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</si>
  <si>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</si>
  <si>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</si>
  <si>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</si>
  <si>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</si>
  <si>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</si>
  <si>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</si>
  <si>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</si>
  <si>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</si>
  <si>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</si>
  <si>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</si>
  <si>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</si>
  <si>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</si>
  <si>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</si>
  <si>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</si>
  <si>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</si>
  <si>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</si>
  <si>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</si>
  <si>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</si>
  <si>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</si>
  <si>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</si>
  <si>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</si>
  <si>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</si>
  <si>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</si>
  <si>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</si>
  <si>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</si>
  <si>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</si>
  <si>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</si>
  <si>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</si>
  <si>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</si>
  <si>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</si>
  <si>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</si>
  <si>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</si>
  <si>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</si>
  <si>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</si>
  <si>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</si>
  <si>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</si>
  <si>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</si>
  <si>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</si>
  <si>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</si>
  <si>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</si>
  <si>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</si>
  <si>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</si>
  <si>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</si>
  <si>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</si>
  <si>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</si>
  <si>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</si>
  <si>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</si>
  <si>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</si>
  <si>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</si>
  <si>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</si>
  <si>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</si>
  <si>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</si>
  <si>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</si>
  <si>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</si>
  <si>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</si>
  <si>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</si>
  <si>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</si>
  <si>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</si>
  <si>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</si>
  <si>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</si>
  <si>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</si>
  <si>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</si>
  <si>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</si>
  <si>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</si>
  <si>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</si>
  <si>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</si>
  <si>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</si>
  <si>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</si>
  <si>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</si>
  <si>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</si>
  <si>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</si>
  <si>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</si>
  <si>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</si>
  <si>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</si>
  <si>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</si>
  <si>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</si>
  <si>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</si>
  <si>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</si>
  <si>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</si>
  <si>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</si>
  <si>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</si>
  <si>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</si>
  <si>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</si>
  <si>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</si>
  <si>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</si>
  <si>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</si>
  <si>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</si>
  <si>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</si>
  <si>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</si>
  <si>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</si>
  <si>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</si>
  <si>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</si>
  <si>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</si>
  <si>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</si>
  <si>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</si>
  <si>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</si>
  <si>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</si>
  <si>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</si>
  <si>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</si>
  <si>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</si>
  <si>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</si>
  <si>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</si>
  <si>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</si>
  <si>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</si>
  <si>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</si>
  <si>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</si>
  <si>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</si>
  <si>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</si>
  <si>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</si>
  <si>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</si>
  <si>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</si>
  <si>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</si>
  <si>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</si>
  <si>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</si>
  <si>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</si>
  <si>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</si>
  <si>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</si>
  <si>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</si>
  <si>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</si>
  <si>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</si>
  <si>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</si>
  <si>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</si>
  <si>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</si>
  <si>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</si>
  <si>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</si>
  <si>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</si>
  <si>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</si>
  <si>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</si>
  <si>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</si>
  <si>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</si>
  <si>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</si>
  <si>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</si>
  <si>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</si>
  <si>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</si>
  <si>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</si>
  <si>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</si>
  <si>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</si>
  <si>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</si>
  <si>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</si>
  <si>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</si>
  <si>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</si>
  <si>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</si>
  <si>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</si>
  <si>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</si>
  <si>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</si>
  <si>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</si>
  <si>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</si>
  <si>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</si>
  <si>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</si>
  <si>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</si>
  <si>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</si>
  <si>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</si>
  <si>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</si>
  <si>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</si>
  <si>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</si>
  <si>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</si>
  <si>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</si>
  <si>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</si>
  <si>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</si>
  <si>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</si>
  <si>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</si>
  <si>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</si>
  <si>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</si>
  <si>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</si>
  <si>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</si>
  <si>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</si>
  <si>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</si>
  <si>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</si>
  <si>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</si>
  <si>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</si>
  <si>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</si>
  <si>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</si>
  <si>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</si>
  <si>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</si>
  <si>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</si>
  <si>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</si>
  <si>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</si>
  <si>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</si>
  <si>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</si>
  <si>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</si>
  <si>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</si>
  <si>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</si>
  <si>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</si>
  <si>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</si>
  <si>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</si>
  <si>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</si>
  <si>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</si>
  <si>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</si>
  <si>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</si>
  <si>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</si>
  <si>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</si>
  <si>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</si>
  <si>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</si>
  <si>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</si>
  <si>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</si>
  <si>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</si>
  <si>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</si>
  <si>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</si>
  <si>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</si>
  <si>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</si>
  <si>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</si>
  <si>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</si>
  <si>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</si>
  <si>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</si>
  <si>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</si>
  <si>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</si>
  <si>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</si>
  <si>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</si>
  <si>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</si>
  <si>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</si>
  <si>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</si>
  <si>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</si>
  <si>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</si>
  <si>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</si>
  <si>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</si>
  <si>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</si>
  <si>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</si>
  <si>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</si>
  <si>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</si>
  <si>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</si>
  <si>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</si>
  <si>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</si>
  <si>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</si>
  <si>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</si>
  <si>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</si>
  <si>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</si>
  <si>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</si>
  <si>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</si>
  <si>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</si>
  <si>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</si>
  <si>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</si>
  <si>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</si>
  <si>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</si>
  <si>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</si>
  <si>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</si>
  <si>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</si>
  <si>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</si>
  <si>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</si>
  <si>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</si>
  <si>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</si>
  <si>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</si>
  <si>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</si>
  <si>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</si>
  <si>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</si>
  <si>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</si>
  <si>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</si>
  <si>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</si>
  <si>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</si>
  <si>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</si>
  <si>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</si>
  <si>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</si>
  <si>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</si>
  <si>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</si>
  <si>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</si>
  <si>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</si>
  <si>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</si>
  <si>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</si>
  <si>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</si>
  <si>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</si>
  <si>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</si>
  <si>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</si>
  <si>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</si>
  <si>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</si>
  <si>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</si>
  <si>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</si>
  <si>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</si>
  <si>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</si>
  <si>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</si>
  <si>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</si>
  <si>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</si>
  <si>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</si>
  <si>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</si>
  <si>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</si>
  <si>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</si>
  <si>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</si>
  <si>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</si>
  <si>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</si>
  <si>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</si>
  <si>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</si>
  <si>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</si>
  <si>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</si>
  <si>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</si>
  <si>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</si>
  <si>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</si>
  <si>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</si>
  <si>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</si>
  <si>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</si>
  <si>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</si>
  <si>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</si>
  <si>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</si>
  <si>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</si>
  <si>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</si>
  <si>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</si>
  <si>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</si>
  <si>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</si>
  <si>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</si>
  <si>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</si>
  <si>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</si>
  <si>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</si>
  <si>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</si>
  <si>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</si>
  <si>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</si>
  <si>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</si>
  <si>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</si>
  <si>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</si>
  <si>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</si>
  <si>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</si>
  <si>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</si>
  <si>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</si>
  <si>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</si>
  <si>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</si>
  <si>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</si>
  <si>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</si>
  <si>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</si>
  <si>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</si>
  <si>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</si>
  <si>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</si>
  <si>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</si>
  <si>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</si>
  <si>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</si>
  <si>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</si>
  <si>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</si>
  <si>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</si>
  <si>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</si>
  <si>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</si>
  <si>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</si>
  <si>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</si>
  <si>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</si>
  <si>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</si>
  <si>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</si>
  <si>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</si>
  <si>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</si>
  <si>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</si>
  <si>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</si>
  <si>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</si>
  <si>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</si>
  <si>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</si>
  <si>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</si>
  <si>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</si>
  <si>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</si>
  <si>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</si>
  <si>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</si>
  <si>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</si>
  <si>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</si>
  <si>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</si>
  <si>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</si>
  <si>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</si>
  <si>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</si>
  <si>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</si>
  <si>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</si>
  <si>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</si>
  <si>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</si>
  <si>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</si>
  <si>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</si>
  <si>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</si>
  <si>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</si>
  <si>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</si>
  <si>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</si>
  <si>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</si>
  <si>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</si>
  <si>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</si>
  <si>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</si>
  <si>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</si>
  <si>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</si>
  <si>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</si>
  <si>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</si>
  <si>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</si>
  <si>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</si>
  <si>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</si>
  <si>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</si>
  <si>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</si>
  <si>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</si>
  <si>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</si>
  <si>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</si>
  <si>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</si>
  <si>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</si>
  <si>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</si>
  <si>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</si>
  <si>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</si>
  <si>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</si>
  <si>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</si>
  <si>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</si>
  <si>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</si>
  <si>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</si>
  <si>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</si>
  <si>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</si>
  <si>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</si>
  <si>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</si>
  <si>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</si>
  <si>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</si>
  <si>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</si>
  <si>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</si>
  <si>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</si>
  <si>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</si>
  <si>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</si>
  <si>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</si>
  <si>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</si>
  <si>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</si>
  <si>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</si>
  <si>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</si>
  <si>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</si>
  <si>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</si>
  <si>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</si>
  <si>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</si>
  <si>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</si>
  <si>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</si>
  <si>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</si>
  <si>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</si>
  <si>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</si>
  <si>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</si>
  <si>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</si>
  <si>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</si>
  <si>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</si>
  <si>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</si>
  <si>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</si>
  <si>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</si>
  <si>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</si>
  <si>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</si>
  <si>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</si>
  <si>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</si>
  <si>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</si>
  <si>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</si>
  <si>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</si>
  <si>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</si>
  <si>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</si>
  <si>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</si>
  <si>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</si>
  <si>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</si>
  <si>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</si>
  <si>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</si>
  <si>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</si>
  <si>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</si>
  <si>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</si>
  <si>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</si>
  <si>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</si>
  <si>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</si>
  <si>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</si>
  <si>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</si>
  <si>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</si>
  <si>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</si>
  <si>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</si>
  <si>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</si>
  <si>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</si>
  <si>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</si>
  <si>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</si>
  <si>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</si>
  <si>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</si>
  <si>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</si>
  <si>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</si>
  <si>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</si>
  <si>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</si>
  <si>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</si>
  <si>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</si>
  <si>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</si>
  <si>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</si>
  <si>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</si>
  <si>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</si>
  <si>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</si>
  <si>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</si>
  <si>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</si>
  <si>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</si>
  <si>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</si>
  <si>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</si>
  <si>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</si>
  <si>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</si>
  <si>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</si>
  <si>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</si>
  <si>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</si>
  <si>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</si>
  <si>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</si>
  <si>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</si>
  <si>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</si>
  <si>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</si>
  <si>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</si>
  <si>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</si>
  <si>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</si>
  <si>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</si>
  <si>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</si>
  <si>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</si>
  <si>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</si>
  <si>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</si>
  <si>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</si>
  <si>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</si>
  <si>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</si>
  <si>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</si>
  <si>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</si>
  <si>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</si>
  <si>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</si>
  <si>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</si>
  <si>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</si>
  <si>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</si>
  <si>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</si>
  <si>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</si>
  <si>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</si>
  <si>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</si>
  <si>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</si>
  <si>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</si>
  <si>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</si>
  <si>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</si>
  <si>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</si>
  <si>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</si>
  <si>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</si>
  <si>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</si>
  <si>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</si>
  <si>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</si>
  <si>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</si>
  <si>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</si>
  <si>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</si>
  <si>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</si>
  <si>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</si>
  <si>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</si>
  <si>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</si>
  <si>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</si>
  <si>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</si>
  <si>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</si>
  <si>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</si>
  <si>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</si>
  <si>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</si>
  <si>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</si>
  <si>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</si>
  <si>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</si>
  <si>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</si>
  <si>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</si>
  <si>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</si>
  <si>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</si>
  <si>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</si>
  <si>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</si>
  <si>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</si>
  <si>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</si>
  <si>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</si>
  <si>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</si>
  <si>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</si>
  <si>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</si>
  <si>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</si>
  <si>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</si>
  <si>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</si>
  <si>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</si>
  <si>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</si>
  <si>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</si>
  <si>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</si>
  <si>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</si>
  <si>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</si>
  <si>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</si>
  <si>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</si>
  <si>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</si>
  <si>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</si>
  <si>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</si>
  <si>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</si>
  <si>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</si>
  <si>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</si>
  <si>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</si>
  <si>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</si>
  <si>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</si>
  <si>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</si>
  <si>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</si>
  <si>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</si>
  <si>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</si>
  <si>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</si>
  <si>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</si>
  <si>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</si>
  <si>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</si>
  <si>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</si>
  <si>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</si>
  <si>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</si>
  <si>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</si>
  <si>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</si>
  <si>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</si>
  <si>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</si>
  <si>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</si>
  <si>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</si>
  <si>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</si>
  <si>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</si>
  <si>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</si>
  <si>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</si>
  <si>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</si>
  <si>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</si>
  <si>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</si>
  <si>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</si>
  <si>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</si>
  <si>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</si>
  <si>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</si>
  <si>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</si>
  <si>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</si>
  <si>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</si>
  <si>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</si>
  <si>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</si>
  <si>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</si>
  <si>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</si>
  <si>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</si>
  <si>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</si>
  <si>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</si>
  <si>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</si>
  <si>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</si>
  <si>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</si>
  <si>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</si>
  <si>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</si>
  <si>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</si>
  <si>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</si>
  <si>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</si>
  <si>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</si>
  <si>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</si>
  <si>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</si>
  <si>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</si>
  <si>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</si>
  <si>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</si>
  <si>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</si>
  <si>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</si>
  <si>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</si>
  <si>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</si>
  <si>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</si>
  <si>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</si>
  <si>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</si>
  <si>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</si>
  <si>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</si>
  <si>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</si>
  <si>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</si>
  <si>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</si>
  <si>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</si>
  <si>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</si>
  <si>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</si>
  <si>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</si>
  <si>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</si>
  <si>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</si>
  <si>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</si>
  <si>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</si>
  <si>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</si>
  <si>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</si>
  <si>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</si>
  <si>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</si>
  <si>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</si>
  <si>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</si>
  <si>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</si>
  <si>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</si>
  <si>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</si>
  <si>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</si>
  <si>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</si>
  <si>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</si>
  <si>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</si>
  <si>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</si>
  <si>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</si>
  <si>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</si>
  <si>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</si>
  <si>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</si>
  <si>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</si>
  <si>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</si>
  <si>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</si>
  <si>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</si>
  <si>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</si>
  <si>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</si>
  <si>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</si>
  <si>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</si>
  <si>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</si>
  <si>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</si>
  <si>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</si>
  <si>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</si>
  <si>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</si>
  <si>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</si>
  <si>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</si>
  <si>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</si>
  <si>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</si>
  <si>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</si>
  <si>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</si>
  <si>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</si>
  <si>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</si>
  <si>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</si>
  <si>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</si>
  <si>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</si>
  <si>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</si>
  <si>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</si>
  <si>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</si>
  <si>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</si>
  <si>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</si>
  <si>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</si>
  <si>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</si>
  <si>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</si>
  <si>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</si>
  <si>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</si>
  <si>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</si>
  <si>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</si>
  <si>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</si>
  <si>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</si>
  <si>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</si>
  <si>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</si>
  <si>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</si>
  <si>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</si>
  <si>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</si>
  <si>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</si>
  <si>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</si>
  <si>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</si>
  <si>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</si>
  <si>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</si>
  <si>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</si>
  <si>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</si>
  <si>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</si>
  <si>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</si>
  <si>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</si>
  <si>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</si>
  <si>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</si>
  <si>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</si>
  <si>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</si>
  <si>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</si>
  <si>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</si>
  <si>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</si>
  <si>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</si>
  <si>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</si>
  <si>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</si>
  <si>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</si>
  <si>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</si>
  <si>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</si>
  <si>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</si>
  <si>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</si>
  <si>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</si>
  <si>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</si>
  <si>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</si>
  <si>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</si>
  <si>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</si>
  <si>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</si>
  <si>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</si>
  <si>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</si>
  <si>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</si>
  <si>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</si>
  <si>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</si>
  <si>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</si>
  <si>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</si>
  <si>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</si>
  <si>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</si>
  <si>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</si>
  <si>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</si>
  <si>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</si>
  <si>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</si>
  <si>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</si>
  <si>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</si>
  <si>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</si>
  <si>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</si>
  <si>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</si>
  <si>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</si>
  <si>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</si>
  <si>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</si>
  <si>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</si>
  <si>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</si>
  <si>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</si>
  <si>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</si>
  <si>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</si>
  <si>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</si>
  <si>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</si>
  <si>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</si>
  <si>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</si>
  <si>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</si>
  <si>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</si>
  <si>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</si>
  <si>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</si>
  <si>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</si>
  <si>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</si>
  <si>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</si>
  <si>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</si>
  <si>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</si>
  <si>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</si>
  <si>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</si>
  <si>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</si>
  <si>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</si>
  <si>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</si>
  <si>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</si>
  <si>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</si>
  <si>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</si>
  <si>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</si>
  <si>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</si>
  <si>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</si>
  <si>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</si>
  <si>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</si>
  <si>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</si>
  <si>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</si>
  <si>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</si>
  <si>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</si>
  <si>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</si>
  <si>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</si>
  <si>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</si>
  <si>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</si>
  <si>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</si>
  <si>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</si>
  <si>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</si>
  <si>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</si>
  <si>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</si>
  <si>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</si>
  <si>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</si>
  <si>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</si>
  <si>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</si>
  <si>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</si>
  <si>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</si>
  <si>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</si>
  <si>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</si>
  <si>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</si>
  <si>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</si>
  <si>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</si>
  <si>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</si>
  <si>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</si>
  <si>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</si>
  <si>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</si>
  <si>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</si>
  <si>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</si>
  <si>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</si>
  <si>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</si>
  <si>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</si>
  <si>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</si>
  <si>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</si>
  <si>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</si>
  <si>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</si>
  <si>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</si>
  <si>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</si>
  <si>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</si>
  <si>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</si>
  <si>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</si>
  <si>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</si>
  <si>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</si>
  <si>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</si>
  <si>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</si>
  <si>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</si>
  <si>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</si>
  <si>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</si>
  <si>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</si>
  <si>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</si>
  <si>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</si>
  <si>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</si>
  <si>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</si>
  <si>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</si>
  <si>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</si>
  <si>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</si>
  <si>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</si>
  <si>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</si>
  <si>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</si>
  <si>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</si>
  <si>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</si>
  <si>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</si>
  <si>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</si>
  <si>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</si>
  <si>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</si>
  <si>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</si>
  <si>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</si>
  <si>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</si>
  <si>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</si>
  <si>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</si>
  <si>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</si>
  <si>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</si>
  <si>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</si>
  <si>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</si>
  <si>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</si>
  <si>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</si>
  <si>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</si>
  <si>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</si>
  <si>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</si>
  <si>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</si>
  <si>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</si>
  <si>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</si>
  <si>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</si>
  <si>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</si>
  <si>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</si>
  <si>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</si>
  <si>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</si>
  <si>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</si>
  <si>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</si>
  <si>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</si>
  <si>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</si>
  <si>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</si>
  <si>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</si>
  <si>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</si>
  <si>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</si>
  <si>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</si>
  <si>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</si>
  <si>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</si>
  <si>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</si>
  <si>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</si>
  <si>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</si>
  <si>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</si>
  <si>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</si>
  <si>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</si>
  <si>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</si>
  <si>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</si>
  <si>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</si>
  <si>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</si>
  <si>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</si>
  <si>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</si>
  <si>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</si>
  <si>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</si>
  <si>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</si>
  <si>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</si>
  <si>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</si>
  <si>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</si>
  <si>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</si>
  <si>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</si>
  <si>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</si>
  <si>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</si>
  <si>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</si>
  <si>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</si>
  <si>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</si>
  <si>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</si>
  <si>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</si>
  <si>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</si>
  <si>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</si>
  <si>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</si>
  <si>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</si>
  <si>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</si>
  <si>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</si>
  <si>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</si>
  <si>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</si>
  <si>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</si>
  <si>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</si>
  <si>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</si>
  <si>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</si>
  <si>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</si>
  <si>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</si>
  <si>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</si>
  <si>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</si>
  <si>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previsão após T54 11HRS</t>
  </si>
  <si>
    <t>ZEH-ZDP</t>
  </si>
  <si>
    <t>ZEHZDP</t>
  </si>
  <si>
    <t>Deslocamento ZEH-ZDP</t>
  </si>
  <si>
    <t xml:space="preserve"> MC1 10:21, verificando faixa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</si>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</sst>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M164" activePane="topRight" state="frozen"/>
      <selection pane="topRight" activeCell="Q179" sqref="Q1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 t="s">
        <v>1324</v>
      </c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</v>
      </c>
      <c r="B173" s="102"/>
      <c r="C173" s="134" t="str">
        <f>IF(BS_CONTROLE[[#This Row],[DATA]]="","",WEEKNUM(BS_CONTROLE[[#This Row],[DATA]]))</f>
        <v/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>V87</v>
      </c>
      <c r="B174" s="102"/>
      <c r="C174" s="134" t="str">
        <f>IF(BS_CONTROLE[[#This Row],[DATA]]="","",WEEKNUM(BS_CONTROLE[[#This Row],[DATA]]))</f>
        <v/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>JOSUEL (TP-697)</v>
      </c>
      <c r="B175" s="102"/>
      <c r="C175" s="134" t="str">
        <f>IF(BS_CONTROLE[[#This Row],[DATA]]="","",WEEKNUM(BS_CONTROLE[[#This Row],[DATA]]))</f>
        <v/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>V88</v>
      </c>
      <c r="B176" s="102"/>
      <c r="C176" s="134" t="str">
        <f>IF(BS_CONTROLE[[#This Row],[DATA]]="","",WEEKNUM(BS_CONTROLE[[#This Row],[DATA]]))</f>
        <v/>
      </c>
      <c r="D176" s="180" t="s">
        <v>832</v>
      </c>
      <c r="E176" s="126" t="s">
        <v>729</v>
      </c>
      <c r="F176" s="142" t="str">
        <f>IF(D176="","*",VLOOKUP(E176,BS_ATIVIDADE[],3,FALSE))</f>
        <v>MECANIZAÇÃO - SOCADORA</v>
      </c>
      <c r="G176" s="207" t="s">
        <v>1065</v>
      </c>
      <c r="H176" s="207" t="s">
        <v>1065</v>
      </c>
      <c r="I176" s="105">
        <v>73</v>
      </c>
      <c r="J176" s="105">
        <v>153.80000000000001</v>
      </c>
      <c r="K176" s="105">
        <v>151</v>
      </c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6" s="188">
        <v>0.375</v>
      </c>
      <c r="O176" s="106">
        <v>0.16666666666666666</v>
      </c>
      <c r="P176" s="105">
        <v>1020</v>
      </c>
      <c r="Q176" s="9" t="str">
        <f>IF(E176=0, "*", IFERROR(_xlfn.XLOOKUP(E176, BS_ATIVIDADE[ATIVIDADE], BS_ATIVIDADE[UNIDADE]), "*"))</f>
        <v>M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1062</v>
      </c>
      <c r="V176" s="151" t="s">
        <v>1279</v>
      </c>
      <c r="W176" s="104" t="s">
        <v>447</v>
      </c>
      <c r="X176" s="129"/>
      <c r="Y176" s="104"/>
      <c r="Z176" s="105">
        <v>1</v>
      </c>
      <c r="AA176" s="103" t="s">
        <v>443</v>
      </c>
      <c r="AB176" s="152" t="s">
        <v>437</v>
      </c>
      <c r="AC176" s="107">
        <v>0.29166666666666669</v>
      </c>
      <c r="AD176" s="105">
        <v>6238</v>
      </c>
      <c r="AE176" s="105" t="s">
        <v>624</v>
      </c>
      <c r="AF176" s="105" t="s">
        <v>624</v>
      </c>
      <c r="AG176" s="14"/>
      <c r="AH176" s="126" t="str">
        <f>IF(BS_CONTROLE[[#This Row],[Atividade]]=0, "-", BS_CONTROLE[[#This Row],[Atividade]])</f>
        <v>MECANIZAÇÃO - SOCADORA</v>
      </c>
      <c r="AI176" s="8" t="str">
        <f>IF(BS_CONTROLE[[#This Row],[Atividade]]=0, "-", BS_CONTROLE[[#This Row],[Atividade]])</f>
        <v>MECANIZAÇÃO - SOCADORA</v>
      </c>
      <c r="AJ176" s="30" t="str">
        <f>BS_CONTROLE[[#This Row],[Local - Partida]]</f>
        <v>ZPN2</v>
      </c>
      <c r="AK176" s="30" t="str">
        <f>BS_CONTROLE[[#This Row],[Local - Encerramento]]</f>
        <v>ZPN2</v>
      </c>
      <c r="AL176" s="105" t="str">
        <f>IF(BS_CONTROLE[[#This Row],[Entre - Estações]]=0, "-", BS_CONTROLE[[#This Row],[Entre - Estações]])</f>
        <v>ZCV-ZCT</v>
      </c>
      <c r="AM176" s="105" t="str">
        <f>IF(BS_CONTROLE[[#This Row],[SB]]=0, "-", BS_CONTROLE[[#This Row],[SB]])</f>
        <v>152ZCT</v>
      </c>
      <c r="AN176" s="105">
        <f>IF(BS_CONTROLE[[#This Row],[SUB]]=0, "-", BS_CONTROLE[[#This Row],[SUB]])</f>
        <v>73</v>
      </c>
      <c r="AO176" s="105">
        <f>BS_CONTROLE[[#This Row],[KM - Inicio]]</f>
        <v>153.80000000000001</v>
      </c>
      <c r="AP176" s="105">
        <f>BS_CONTROLE[[#This Row],[KM - Inicio]]</f>
        <v>153.80000000000001</v>
      </c>
      <c r="AQ176" s="108"/>
      <c r="AR176" s="108"/>
      <c r="AS176" s="108"/>
      <c r="AT176" s="135"/>
      <c r="AU176" s="135"/>
      <c r="AV176" s="13"/>
      <c r="AW176" s="13"/>
      <c r="AX176" s="178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M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>PEDRO (TP-696)</v>
      </c>
      <c r="B177" s="102"/>
      <c r="C177" s="134" t="str">
        <f>IF(BS_CONTROLE[[#This Row],[DATA]]="","",WEEKNUM(BS_CONTROLE[[#This Row],[DATA]]))</f>
        <v/>
      </c>
      <c r="D177" s="104" t="s">
        <v>945</v>
      </c>
      <c r="E177" s="126" t="s">
        <v>806</v>
      </c>
      <c r="F177" s="142" t="str">
        <f>IF(D177="","*",VLOOKUP(E177,BS_ATIVIDADE[],3,FALSE))</f>
        <v>SOLDA</v>
      </c>
      <c r="G177" s="106" t="s">
        <v>624</v>
      </c>
      <c r="H177" s="106" t="s">
        <v>624</v>
      </c>
      <c r="I177" s="105">
        <v>73</v>
      </c>
      <c r="J177" s="105">
        <v>216</v>
      </c>
      <c r="K177" s="105" t="s">
        <v>624</v>
      </c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77" s="106">
        <v>0.375</v>
      </c>
      <c r="O177" s="106">
        <v>6.25E-2</v>
      </c>
      <c r="P177" s="105">
        <v>1</v>
      </c>
      <c r="Q177" s="9" t="str">
        <f>IF(E177=0, "*", IFERROR(_xlfn.XLOOKUP(E177, BS_ATIVIDADE[ATIVIDADE], BS_ATIVIDADE[UNIDADE]), "*"))</f>
        <v>Nº DE SOLDA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1289</v>
      </c>
      <c r="V177" s="151" t="s">
        <v>1147</v>
      </c>
      <c r="W177" s="104" t="s">
        <v>452</v>
      </c>
      <c r="X177" s="129"/>
      <c r="Y177" s="104"/>
      <c r="Z177" s="105" t="s">
        <v>624</v>
      </c>
      <c r="AA177" s="103"/>
      <c r="AB177" s="152"/>
      <c r="AC177" s="107" t="s">
        <v>624</v>
      </c>
      <c r="AD177" s="105" t="s">
        <v>624</v>
      </c>
      <c r="AE177" s="105" t="s">
        <v>624</v>
      </c>
      <c r="AF177" s="105" t="s">
        <v>624</v>
      </c>
      <c r="AG177" s="14"/>
      <c r="AH177" s="126" t="str">
        <f>IF(BS_CONTROLE[[#This Row],[Atividade]]=0, "-", BS_CONTROLE[[#This Row],[Atividade]])</f>
        <v>PDM - SOLDA</v>
      </c>
      <c r="AI177" s="8" t="str">
        <f>IF(BS_CONTROLE[[#This Row],[Atividade]]=0, "-", BS_CONTROLE[[#This Row],[Atividade]])</f>
        <v>PDM - SOLDA</v>
      </c>
      <c r="AJ177" s="30" t="str">
        <f>BS_CONTROLE[[#This Row],[Local - Partida]]</f>
        <v>-</v>
      </c>
      <c r="AK177" s="30" t="str">
        <f>BS_CONTROLE[[#This Row],[Local - Encerramento]]</f>
        <v>-</v>
      </c>
      <c r="AL177" s="105" t="str">
        <f>IF(BS_CONTROLE[[#This Row],[Entre - Estações]]=0, "-", BS_CONTROLE[[#This Row],[Entre - Estações]])</f>
        <v>ZGB-ZMO</v>
      </c>
      <c r="AM177" s="105" t="str">
        <f>IF(BS_CONTROLE[[#This Row],[SB]]=0, "-", BS_CONTROLE[[#This Row],[SB]])</f>
        <v>ZGB217</v>
      </c>
      <c r="AN177" s="105">
        <f>IF(BS_CONTROLE[[#This Row],[SUB]]=0, "-", BS_CONTROLE[[#This Row],[SUB]])</f>
        <v>73</v>
      </c>
      <c r="AO177" s="105">
        <f>BS_CONTROLE[[#This Row],[KM - Inicio]]</f>
        <v>216</v>
      </c>
      <c r="AP177" s="105">
        <f>BS_CONTROLE[[#This Row],[KM - Inicio]]</f>
        <v>216</v>
      </c>
      <c r="AQ177" s="108"/>
      <c r="AR177" s="108"/>
      <c r="AS177" s="108"/>
      <c r="AT177" s="135"/>
      <c r="AU177" s="135"/>
      <c r="AV177" s="13"/>
      <c r="AW177" s="13"/>
      <c r="AX177" s="178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Nº DE SOLDA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>MOD SPN</v>
      </c>
      <c r="B178" s="102"/>
      <c r="C178" s="134" t="str">
        <f>IF(BS_CONTROLE[[#This Row],[DATA]]="","",WEEKNUM(BS_CONTROLE[[#This Row],[DATA]]))</f>
        <v/>
      </c>
      <c r="D178" s="104" t="s">
        <v>640</v>
      </c>
      <c r="E178" s="126" t="s">
        <v>614</v>
      </c>
      <c r="F178" s="142" t="str">
        <f>IF(D178="","*",VLOOKUP(E178,BS_ATIVIDADE[],3,FALSE))</f>
        <v>OUTROS</v>
      </c>
      <c r="G178" s="106" t="s">
        <v>624</v>
      </c>
      <c r="H178" s="106" t="s">
        <v>624</v>
      </c>
      <c r="I178" s="105">
        <v>73</v>
      </c>
      <c r="J178" s="105">
        <v>54.8</v>
      </c>
      <c r="K178" s="105">
        <v>52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78" s="127" t="s">
        <v>1315</v>
      </c>
      <c r="N178" s="106">
        <v>0.35416666666666669</v>
      </c>
      <c r="O178" s="106">
        <v>0.16666666666666666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1117</v>
      </c>
      <c r="V178" s="151" t="s">
        <v>1316</v>
      </c>
      <c r="W178" s="104" t="s">
        <v>447</v>
      </c>
      <c r="X178" s="129"/>
      <c r="Y178" s="104"/>
      <c r="Z178" s="105"/>
      <c r="AA178" s="103"/>
      <c r="AB178" s="152"/>
      <c r="AC178" s="107" t="s">
        <v>624</v>
      </c>
      <c r="AD178" s="105" t="s">
        <v>624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BLOCO</v>
      </c>
      <c r="AI178" s="8" t="str">
        <f>IF(BS_CONTROLE[[#This Row],[Atividade]]=0, "-", BS_CONTROLE[[#This Row],[Atividade]])</f>
        <v>BLOCO</v>
      </c>
      <c r="AJ178" s="30" t="str">
        <f>BS_CONTROLE[[#This Row],[Local - Partida]]</f>
        <v>-</v>
      </c>
      <c r="AK178" s="30" t="str">
        <f>BS_CONTROLE[[#This Row],[Local - Encerramento]]</f>
        <v>-</v>
      </c>
      <c r="AL178" s="105" t="str">
        <f>IF(BS_CONTROLE[[#This Row],[Entre - Estações]]=0, "-", BS_CONTROLE[[#This Row],[Entre - Estações]])</f>
        <v>ZDG-ZTN</v>
      </c>
      <c r="AM178" s="105" t="str">
        <f>IF(BS_CONTROLE[[#This Row],[SB]]=0, "-", BS_CONTROLE[[#This Row],[SB]])</f>
        <v>ZDG2/ZDGPAT2</v>
      </c>
      <c r="AN178" s="105">
        <f>IF(BS_CONTROLE[[#This Row],[SUB]]=0, "-", BS_CONTROLE[[#This Row],[SUB]])</f>
        <v>73</v>
      </c>
      <c r="AO178" s="105">
        <f>BS_CONTROLE[[#This Row],[KM - Inicio]]</f>
        <v>54.8</v>
      </c>
      <c r="AP178" s="105">
        <f>BS_CONTROLE[[#This Row],[KM - Inicio]]</f>
        <v>54.8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>V40</v>
      </c>
      <c r="B179" s="102"/>
      <c r="C179" s="134" t="str">
        <f>IF(BS_CONTROLE[[#This Row],[DATA]]="","",WEEKNUM(BS_CONTROLE[[#This Row],[DATA]]))</f>
        <v/>
      </c>
      <c r="D179" s="104" t="s">
        <v>796</v>
      </c>
      <c r="E179" s="126" t="s">
        <v>755</v>
      </c>
      <c r="F179" s="142" t="str">
        <f>IF(D179="","*",VLOOKUP(E179,BS_ATIVIDADE[],3,FALSE))</f>
        <v>MODERNIZAÇÃO</v>
      </c>
      <c r="G179" s="106" t="s">
        <v>151</v>
      </c>
      <c r="H179" s="106" t="s">
        <v>151</v>
      </c>
      <c r="I179" s="105">
        <v>73</v>
      </c>
      <c r="J179" s="105">
        <v>54.8</v>
      </c>
      <c r="K179" s="105">
        <v>52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79" s="127" t="s">
        <v>1315</v>
      </c>
      <c r="N179" s="106">
        <v>0.33333333333333331</v>
      </c>
      <c r="O179" s="106">
        <v>6.9444444444444447E-4</v>
      </c>
      <c r="P179" s="105">
        <v>3584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/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6240</v>
      </c>
      <c r="AE179" s="105">
        <v>6200</v>
      </c>
      <c r="AF179" s="105" t="s">
        <v>624</v>
      </c>
      <c r="AG179" s="14"/>
      <c r="AH179" s="126" t="str">
        <f>IF(BS_CONTROLE[[#This Row],[Atividade]]=0, "-", BS_CONTROLE[[#This Row],[Atividade]])</f>
        <v>MODERNIZAÇÃO - SOCADORA</v>
      </c>
      <c r="AI179" s="8" t="str">
        <f>IF(BS_CONTROLE[[#This Row],[Atividade]]=0, "-", BS_CONTROLE[[#This Row],[Atividade]])</f>
        <v>MODERNIZAÇÃO - SOCADORA</v>
      </c>
      <c r="AJ179" s="30" t="str">
        <f>BS_CONTROLE[[#This Row],[Local - Partida]]</f>
        <v>K58K592</v>
      </c>
      <c r="AK179" s="30" t="str">
        <f>BS_CONTROLE[[#This Row],[Local - Encerramento]]</f>
        <v>K58K592</v>
      </c>
      <c r="AL179" s="105" t="str">
        <f>IF(BS_CONTROLE[[#This Row],[Entre - Estações]]=0, "-", BS_CONTROLE[[#This Row],[Entre - Estações]])</f>
        <v>ZDG-ZTN</v>
      </c>
      <c r="AM179" s="105" t="str">
        <f>IF(BS_CONTROLE[[#This Row],[SB]]=0, "-", BS_CONTROLE[[#This Row],[SB]])</f>
        <v>ZDG2/ZDGPAT2</v>
      </c>
      <c r="AN179" s="105">
        <f>IF(BS_CONTROLE[[#This Row],[SUB]]=0, "-", BS_CONTROLE[[#This Row],[SUB]])</f>
        <v>73</v>
      </c>
      <c r="AO179" s="105">
        <f>BS_CONTROLE[[#This Row],[KM - Inicio]]</f>
        <v>54.8</v>
      </c>
      <c r="AP179" s="105">
        <f>BS_CONTROLE[[#This Row],[KM - Inicio]]</f>
        <v>54.8</v>
      </c>
      <c r="AQ179" s="108"/>
      <c r="AR179" s="108"/>
      <c r="AS179" s="108"/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89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75" operator="equal">
      <formula>"NÃO"</formula>
    </cfRule>
    <cfRule type="cellIs" dxfId="187" priority="11976" operator="equal">
      <formula>"SIM"</formula>
    </cfRule>
  </conditionalFormatting>
  <conditionalFormatting sqref="AY6:AY1035">
    <cfRule type="expression" dxfId="186" priority="54431">
      <formula>#REF!=1</formula>
    </cfRule>
  </conditionalFormatting>
  <conditionalFormatting sqref="T6:T1035 BD6:BD1035 AX6:AX1035">
    <cfRule type="cellIs" dxfId="185" priority="54415" operator="equal">
      <formula>"ERRO"</formula>
    </cfRule>
  </conditionalFormatting>
  <conditionalFormatting sqref="BP6:BP1035">
    <cfRule type="cellIs" dxfId="184" priority="54410" operator="equal">
      <formula>"Produção e Intervalo"</formula>
    </cfRule>
    <cfRule type="cellIs" dxfId="183" priority="54411" operator="equal">
      <formula>"Aderente"</formula>
    </cfRule>
    <cfRule type="cellIs" dxfId="182" priority="54412" operator="equal">
      <formula>"Intervalo"</formula>
    </cfRule>
    <cfRule type="cellIs" dxfId="181" priority="54413" operator="equal">
      <formula>"Produção"</formula>
    </cfRule>
    <cfRule type="cellIs" dxfId="180" priority="54414" operator="equal">
      <formula>"ERRO"</formula>
    </cfRule>
  </conditionalFormatting>
  <conditionalFormatting sqref="BQ6:BR1035">
    <cfRule type="cellIs" dxfId="179" priority="54392" operator="equal">
      <formula>"*"</formula>
    </cfRule>
    <cfRule type="cellIs" dxfId="178" priority="54393" operator="greaterThanOrEqual">
      <formula>1</formula>
    </cfRule>
    <cfRule type="cellIs" dxfId="177" priority="54394" operator="lessThan">
      <formula>1</formula>
    </cfRule>
  </conditionalFormatting>
  <conditionalFormatting sqref="BJ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2" operator="equal">
      <formula>"OPORTUNIDADE"</formula>
    </cfRule>
  </conditionalFormatting>
  <conditionalFormatting sqref="X28:Y29">
    <cfRule type="cellIs" dxfId="175" priority="290" operator="equal">
      <formula>"NÃO"</formula>
    </cfRule>
    <cfRule type="cellIs" dxfId="174" priority="291" operator="equal">
      <formula>"SIM"</formula>
    </cfRule>
  </conditionalFormatting>
  <conditionalFormatting sqref="BJ1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9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68" operator="equal">
      <formula>"OPORTUNIDADE"</formula>
    </cfRule>
  </conditionalFormatting>
  <conditionalFormatting sqref="Y39">
    <cfRule type="cellIs" dxfId="172" priority="266" operator="equal">
      <formula>"NÃO"</formula>
    </cfRule>
    <cfRule type="cellIs" dxfId="171" priority="267" operator="equal">
      <formula>"SIM"</formula>
    </cfRule>
  </conditionalFormatting>
  <conditionalFormatting sqref="X42:X43">
    <cfRule type="cellIs" dxfId="170" priority="265" operator="equal">
      <formula>"OPORTUNIDADE"</formula>
    </cfRule>
  </conditionalFormatting>
  <conditionalFormatting sqref="X42:X43">
    <cfRule type="cellIs" dxfId="169" priority="263" operator="equal">
      <formula>"NÃO"</formula>
    </cfRule>
    <cfRule type="cellIs" dxfId="168" priority="264" operator="equal">
      <formula>"SIM"</formula>
    </cfRule>
  </conditionalFormatting>
  <conditionalFormatting sqref="BJ4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6" operator="equal">
      <formula>"OPORTUNIDADE"</formula>
    </cfRule>
  </conditionalFormatting>
  <conditionalFormatting sqref="X46:Y46 Y47:Y48 X47:X50">
    <cfRule type="cellIs" dxfId="166" priority="234" operator="equal">
      <formula>"NÃO"</formula>
    </cfRule>
    <cfRule type="cellIs" dxfId="165" priority="235" operator="equal">
      <formula>"SIM"</formula>
    </cfRule>
  </conditionalFormatting>
  <conditionalFormatting sqref="BJ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08" operator="equal">
      <formula>"OPORTUNIDADE"</formula>
    </cfRule>
  </conditionalFormatting>
  <conditionalFormatting sqref="Y57">
    <cfRule type="cellIs" dxfId="163" priority="206" operator="equal">
      <formula>"NÃO"</formula>
    </cfRule>
    <cfRule type="cellIs" dxfId="162" priority="207" operator="equal">
      <formula>"SIM"</formula>
    </cfRule>
  </conditionalFormatting>
  <conditionalFormatting sqref="BJ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2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95" operator="equal">
      <formula>"OPORTUNIDADE"</formula>
    </cfRule>
  </conditionalFormatting>
  <conditionalFormatting sqref="X52:X61">
    <cfRule type="cellIs" dxfId="160" priority="193" operator="equal">
      <formula>"NÃO"</formula>
    </cfRule>
    <cfRule type="cellIs" dxfId="159" priority="194" operator="equal">
      <formula>"SIM"</formula>
    </cfRule>
  </conditionalFormatting>
  <conditionalFormatting sqref="BJ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59" operator="equal">
      <formula>"OPORTUNIDADE"</formula>
    </cfRule>
  </conditionalFormatting>
  <conditionalFormatting sqref="Y73">
    <cfRule type="cellIs" dxfId="157" priority="157" operator="equal">
      <formula>"NÃO"</formula>
    </cfRule>
    <cfRule type="cellIs" dxfId="156" priority="158" operator="equal">
      <formula>"SIM"</formula>
    </cfRule>
  </conditionalFormatting>
  <conditionalFormatting sqref="X75">
    <cfRule type="cellIs" dxfId="155" priority="153" operator="equal">
      <formula>"OPORTUNIDADE"</formula>
    </cfRule>
  </conditionalFormatting>
  <conditionalFormatting sqref="X75">
    <cfRule type="cellIs" dxfId="154" priority="151" operator="equal">
      <formula>"NÃO"</formula>
    </cfRule>
    <cfRule type="cellIs" dxfId="153" priority="152" operator="equal">
      <formula>"SIM"</formula>
    </cfRule>
  </conditionalFormatting>
  <conditionalFormatting sqref="BJ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6" operator="equal">
      <formula>"OPORTUNIDADE"</formula>
    </cfRule>
  </conditionalFormatting>
  <conditionalFormatting sqref="X76:X77">
    <cfRule type="cellIs" dxfId="151" priority="144" operator="equal">
      <formula>"NÃO"</formula>
    </cfRule>
    <cfRule type="cellIs" dxfId="150" priority="145" operator="equal">
      <formula>"SIM"</formula>
    </cfRule>
  </conditionalFormatting>
  <conditionalFormatting sqref="BO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1:BO162 BO171:BO1035 BO167:BO168">
    <cfRule type="iconSet" priority="6204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1:BJ162 BJ171:BJ1035 BJ167:BJ168">
    <cfRule type="iconSet" priority="62063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84">
      <iconSet showValue="0">
        <cfvo type="percent" val="0"/>
        <cfvo type="num" val="1"/>
        <cfvo type="num" val="1" gte="0"/>
      </iconSet>
    </cfRule>
    <cfRule type="iconSet" priority="62085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9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9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1361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V88</v>
      </c>
      <c r="E170" s="94" t="str">
        <f>IF(SP_NORTE!G176="","*",SP_NORTE!G176)</f>
        <v>ZPN2</v>
      </c>
      <c r="F170" s="100" t="str">
        <f>IF(SP_NORTE!L176="","*",SP_NORTE!L176)</f>
        <v>ZCV-ZCT</v>
      </c>
      <c r="G170" s="95" t="str">
        <f>IF(SP_NORTE!H176="","*",SP_NORTE!H176)</f>
        <v>ZPN2</v>
      </c>
      <c r="H170" s="95" t="str">
        <f>IF(SP_NORTE!AA176="","*",SP_NORTE!AA176)</f>
        <v>FIXO</v>
      </c>
      <c r="I170" s="95" t="str">
        <f>IF(SP_NORTE!AB176="","*",SP_NORTE!AB176)</f>
        <v>ACIONAMENTO</v>
      </c>
      <c r="J170" s="96">
        <f>IF(SP_NORTE!Z176="","*",SP_NORTE!Z176)</f>
        <v>1</v>
      </c>
      <c r="K170" s="97">
        <f>IF(SP_NORTE!AC176="","*",SP_NORTE!AC176)</f>
        <v>0.29166666666666669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PEDRO (TP-696)</v>
      </c>
      <c r="E171" s="94" t="str">
        <f>IF(SP_NORTE!G177="","*",SP_NORTE!G177)</f>
        <v>-</v>
      </c>
      <c r="F171" s="100" t="str">
        <f>IF(SP_NORTE!L177="","*",SP_NORTE!L177)</f>
        <v>ZGB-ZMO</v>
      </c>
      <c r="G171" s="95" t="str">
        <f>IF(SP_NORTE!H177="","*",SP_NORTE!H177)</f>
        <v>-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-</v>
      </c>
      <c r="K171" s="97" t="str">
        <f>IF(SP_NORTE!AC177="","*",SP_NORTE!AC177)</f>
        <v>-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MOD SPN</v>
      </c>
      <c r="E172" s="94" t="str">
        <f>IF(SP_NORTE!G178="","*",SP_NORTE!G178)</f>
        <v>-</v>
      </c>
      <c r="F172" s="100" t="str">
        <f>IF(SP_NORTE!L178="","*",SP_NORTE!L178)</f>
        <v>ZDG-ZTN</v>
      </c>
      <c r="G172" s="95" t="str">
        <f>IF(SP_NORTE!H178="","*",SP_NORTE!H178)</f>
        <v>-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-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V40</v>
      </c>
      <c r="E173" s="94" t="str">
        <f>IF(SP_NORTE!G179="","*",SP_NORTE!G179)</f>
        <v>K58K592</v>
      </c>
      <c r="F173" s="100" t="str">
        <f>IF(SP_NORTE!L179="","*",SP_NORTE!L179)</f>
        <v>ZDG-ZTN</v>
      </c>
      <c r="G173" s="95" t="str">
        <f>IF(SP_NORTE!H179="","*",SP_NORTE!H179)</f>
        <v>K58K592</v>
      </c>
      <c r="H173" s="95" t="str">
        <f>IF(SP_NORTE!AA179="","*",SP_NORTE!AA179)</f>
        <v>FIXO</v>
      </c>
      <c r="I173" s="95" t="str">
        <f>IF(SP_NORTE!AB179="","*",SP_NORTE!AB179)</f>
        <v>ACIONAMENTO</v>
      </c>
      <c r="J173" s="96">
        <f>IF(SP_NORTE!Z179="","*",SP_NORTE!Z179)</f>
        <v>1</v>
      </c>
      <c r="K173" s="97">
        <f>IF(SP_NORTE!AC179="","*",SP_NORTE!AC179)</f>
        <v>0.29166666666666669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 t="str">
        <f>IF(SP_NORTE!B173="","*",SP_NORTE!B173)</f>
        <v>*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 t="str">
        <f>IF(SP_NORTE!B174="","*",SP_NORTE!B174)</f>
        <v>*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 t="str">
        <f>IF(SP_NORTE!B175="","*",SP_NORTE!B175)</f>
        <v>*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Contrato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 t="str">
        <f>IF(SP_NORTE!B176="","*",SP_NORTE!B176)</f>
        <v>*</v>
      </c>
      <c r="G173" s="145" t="str">
        <f>IF(SP_NORTE!D176="","*",SP_NORTE!D176)</f>
        <v>V88</v>
      </c>
      <c r="H173" s="145" t="str">
        <f>IF(SP_NORTE!E176="","*",SP_NORTE!E176)</f>
        <v>MECANIZAÇÃO - SOCADORA</v>
      </c>
      <c r="I173" s="145" t="str">
        <f>IF(SP_NORTE!G176="","*",SP_NORTE!G176)</f>
        <v>ZPN2</v>
      </c>
      <c r="J173" s="145" t="str">
        <f>IF(SP_NORTE!H176="","*",SP_NORTE!H176)</f>
        <v>ZPN2</v>
      </c>
      <c r="K173" s="138" t="str">
        <f>IF(SP_NORTE!L176="","*",SP_NORTE!L176)</f>
        <v>ZCV-ZCT</v>
      </c>
      <c r="L173" s="138" t="str">
        <f>IF(SP_NORTE!M176="","*",SP_NORTE!M176)</f>
        <v>152ZCT</v>
      </c>
      <c r="M173" s="139">
        <f>IF(SP_NORTE!I176="","*",SP_NORTE!I176)</f>
        <v>73</v>
      </c>
      <c r="N173" s="144">
        <f>IF(SP_NORTE!J176="","*",SP_NORTE!J176)</f>
        <v>153.80000000000001</v>
      </c>
      <c r="O173" s="144">
        <f>IF(SP_NORTE!K176="","*",SP_NORTE!K176)</f>
        <v>151</v>
      </c>
      <c r="P173" s="143">
        <f>IF(SP_NORTE!N176="","*",SP_NORTE!N176)</f>
        <v>0.375</v>
      </c>
      <c r="Q173" s="143">
        <f>IF(SP_NORTE!O176="","*",SP_NORTE!O176)</f>
        <v>0.16666666666666666</v>
      </c>
      <c r="R173" s="145" t="str">
        <f>IF(SP_NORTE!P176="","*",CONCATENATE(SP_NORTE!P176," ",SP_NORTE!Q176))</f>
        <v>1020 M</v>
      </c>
      <c r="S173" s="145" t="str">
        <f>IF(SP_NORTE!U176="","*",SP_NORTE!U176)</f>
        <v>Antonioni</v>
      </c>
      <c r="T173" s="145" t="str">
        <f>IF(SP_NORTE!V176="","*",SP_NORTE!V176)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 t="str">
        <f>IF(SP_NORTE!B177="","*",SP_NORTE!B177)</f>
        <v>*</v>
      </c>
      <c r="G174" s="145" t="str">
        <f>IF(SP_NORTE!D177="","*",SP_NORTE!D177)</f>
        <v>PEDRO (TP-696)</v>
      </c>
      <c r="H174" s="145" t="str">
        <f>IF(SP_NORTE!E177="","*",SP_NORTE!E177)</f>
        <v>PDM - SOLDA</v>
      </c>
      <c r="I174" s="145" t="str">
        <f>IF(SP_NORTE!G177="","*",SP_NORTE!G177)</f>
        <v>-</v>
      </c>
      <c r="J174" s="145" t="str">
        <f>IF(SP_NORTE!H177="","*",SP_NORTE!H177)</f>
        <v>-</v>
      </c>
      <c r="K174" s="138" t="str">
        <f>IF(SP_NORTE!L177="","*",SP_NORTE!L177)</f>
        <v>ZGB-ZMO</v>
      </c>
      <c r="L174" s="138" t="str">
        <f>IF(SP_NORTE!M177="","*",SP_NORTE!M177)</f>
        <v>ZGB217</v>
      </c>
      <c r="M174" s="139">
        <f>IF(SP_NORTE!I177="","*",SP_NORTE!I177)</f>
        <v>73</v>
      </c>
      <c r="N174" s="144">
        <f>IF(SP_NORTE!J177="","*",SP_NORTE!J177)</f>
        <v>216</v>
      </c>
      <c r="O174" s="144" t="str">
        <f>IF(SP_NORTE!K177="","*",SP_NORTE!K177)</f>
        <v>-</v>
      </c>
      <c r="P174" s="143">
        <f>IF(SP_NORTE!N177="","*",SP_NORTE!N177)</f>
        <v>0.375</v>
      </c>
      <c r="Q174" s="143">
        <f>IF(SP_NORTE!O177="","*",SP_NORTE!O177)</f>
        <v>6.25E-2</v>
      </c>
      <c r="R174" s="145" t="str">
        <f>IF(SP_NORTE!P177="","*",CONCATENATE(SP_NORTE!P177," ",SP_NORTE!Q177))</f>
        <v>1 Nº DE SOLDA</v>
      </c>
      <c r="S174" s="145" t="str">
        <f>IF(SP_NORTE!U177="","*",SP_NORTE!U177)</f>
        <v>Pedro</v>
      </c>
      <c r="T174" s="145" t="str">
        <f>IF(SP_NORTE!V177="","*",SP_NORTE!V177)</f>
        <v>Execução de solda - Condicionado à temperatura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0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ZCZ-ZTI</v>
      </c>
      <c r="F175" s="145" t="str">
        <f>IF(SP_NORTE!B178="","*",SP_NORTE!B178)</f>
        <v>*</v>
      </c>
      <c r="G175" s="145" t="str">
        <f>IF(SP_NORTE!D178="","*",SP_NORTE!D178)</f>
        <v>MOD SPN</v>
      </c>
      <c r="H175" s="145" t="str">
        <f>IF(SP_NORTE!E178="","*",SP_NORTE!E178)</f>
        <v>BLOCO</v>
      </c>
      <c r="I175" s="145" t="str">
        <f>IF(SP_NORTE!G178="","*",SP_NORTE!G178)</f>
        <v>-</v>
      </c>
      <c r="J175" s="145" t="str">
        <f>IF(SP_NORTE!H178="","*",SP_NORTE!H178)</f>
        <v>-</v>
      </c>
      <c r="K175" s="138" t="str">
        <f>IF(SP_NORTE!L178="","*",SP_NORTE!L178)</f>
        <v>ZDG-ZTN</v>
      </c>
      <c r="L175" s="138" t="str">
        <f>IF(SP_NORTE!M178="","*",SP_NORTE!M178)</f>
        <v>ZDG2/ZDGPAT2</v>
      </c>
      <c r="M175" s="139">
        <f>IF(SP_NORTE!I178="","*",SP_NORTE!I178)</f>
        <v>73</v>
      </c>
      <c r="N175" s="144">
        <f>IF(SP_NORTE!J178="","*",SP_NORTE!J178)</f>
        <v>54.8</v>
      </c>
      <c r="O175" s="144">
        <f>IF(SP_NORTE!K178="","*",SP_NORTE!K178)</f>
        <v>52</v>
      </c>
      <c r="P175" s="143">
        <f>IF(SP_NORTE!N178="","*",SP_NORTE!N178)</f>
        <v>0.35416666666666669</v>
      </c>
      <c r="Q175" s="143">
        <f>IF(SP_NORTE!O178="","*",SP_NORTE!O178)</f>
        <v>0.16666666666666666</v>
      </c>
      <c r="R175" s="145" t="str">
        <f>IF(SP_NORTE!P178="","*",CONCATENATE(SP_NORTE!P178," ",SP_NORTE!Q178))</f>
        <v>1 BINÁRIO</v>
      </c>
      <c r="S175" s="145" t="str">
        <f>IF(SP_NORTE!U178="","*",SP_NORTE!U178)</f>
        <v>Luiz Granado</v>
      </c>
      <c r="T175" s="145" t="str">
        <f>IF(SP_NORTE!V178="","*",SP_NORTE!V178)</f>
        <v>Intervalo modernização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ZCZ-ZTI</v>
      </c>
      <c r="F176" s="145" t="str">
        <f>IF(SP_NORTE!B179="","*",SP_NORTE!B179)</f>
        <v>*</v>
      </c>
      <c r="G176" s="145" t="str">
        <f>IF(SP_NORTE!D179="","*",SP_NORTE!D179)</f>
        <v>V40</v>
      </c>
      <c r="H176" s="145" t="str">
        <f>IF(SP_NORTE!E179="","*",SP_NORTE!E179)</f>
        <v>MODERNIZAÇÃO - SOCADORA</v>
      </c>
      <c r="I176" s="145" t="str">
        <f>IF(SP_NORTE!G179="","*",SP_NORTE!G179)</f>
        <v>K58K592</v>
      </c>
      <c r="J176" s="145" t="str">
        <f>IF(SP_NORTE!H179="","*",SP_NORTE!H179)</f>
        <v>K58K592</v>
      </c>
      <c r="K176" s="138" t="str">
        <f>IF(SP_NORTE!L179="","*",SP_NORTE!L179)</f>
        <v>ZDG-ZTN</v>
      </c>
      <c r="L176" s="138" t="str">
        <f>IF(SP_NORTE!M179="","*",SP_NORTE!M179)</f>
        <v>ZDG2/ZDGPAT2</v>
      </c>
      <c r="M176" s="139">
        <f>IF(SP_NORTE!I179="","*",SP_NORTE!I179)</f>
        <v>73</v>
      </c>
      <c r="N176" s="144">
        <f>IF(SP_NORTE!J179="","*",SP_NORTE!J179)</f>
        <v>54.8</v>
      </c>
      <c r="O176" s="144">
        <f>IF(SP_NORTE!K179="","*",SP_NORTE!K179)</f>
        <v>52</v>
      </c>
      <c r="P176" s="143">
        <f>IF(SP_NORTE!N179="","*",SP_NORTE!N179)</f>
        <v>0.33333333333333331</v>
      </c>
      <c r="Q176" s="143">
        <f>IF(SP_NORTE!O179="","*",SP_NORTE!O179)</f>
        <v>6.9444444444444447E-4</v>
      </c>
      <c r="R176" s="145" t="str">
        <f>IF(SP_NORTE!P179="","*",CONCATENATE(SP_NORTE!P179," ",SP_NORTE!Q179))</f>
        <v>3584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Contrato</v>
      </c>
      <c r="C142" s="83" t="str">
        <f>IF(SP_NORTE!R176="","*",SP_NORTE!R176)</f>
        <v>SP NORTE</v>
      </c>
      <c r="D142" s="83" t="str">
        <f>IF(SP_NORTE!S176="","*",SP_NORTE!S176)</f>
        <v>ZEB-ZCZ</v>
      </c>
      <c r="E142" s="83" t="str">
        <f>IF(SP_NORTE!D176="","*",SP_NORTE!D176)</f>
        <v>V88</v>
      </c>
      <c r="F142" s="83" t="str">
        <f>IF(SP_NORTE!G176="","*",SP_NORTE!G176)</f>
        <v>ZPN2</v>
      </c>
      <c r="G142" s="83" t="str">
        <f>IF(SP_NORTE!L176="","*",SP_NORTE!L176)</f>
        <v>ZCV-ZCT</v>
      </c>
      <c r="H142" s="116">
        <f>IF(SP_NORTE!J176="","*",SP_NORTE!J176)</f>
        <v>153.80000000000001</v>
      </c>
      <c r="I142" s="113">
        <f>IF(SP_NORTE!N176="","*",SP_NORTE!N176)</f>
        <v>0.375</v>
      </c>
      <c r="J142" s="113">
        <f>IF(SP_NORTE!O176="","*",SP_NORTE!O176)</f>
        <v>0.16666666666666666</v>
      </c>
      <c r="K142" s="83" t="str">
        <f>IF(SP_NORTE!AJ176="","*",SP_NORTE!AJ176)</f>
        <v>ZPN2</v>
      </c>
      <c r="L142" s="83" t="str">
        <f>IF(SP_NORTE!AL176="","*",SP_NORTE!AL176)</f>
        <v>ZCV-ZCT</v>
      </c>
      <c r="M142" s="83">
        <f>IF(SP_NORTE!AO176="","*",SP_NORTE!AO176)</f>
        <v>153.80000000000001</v>
      </c>
      <c r="N142" s="83" t="str">
        <f>IF(SP_NORTE!AL176="","*",SP_NORTE!AL176)</f>
        <v>ZCV-ZCT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Oportunidade</v>
      </c>
      <c r="C143" s="83" t="str">
        <f>IF(SP_NORTE!R177="","*",SP_NORTE!R177)</f>
        <v>SP NORTE</v>
      </c>
      <c r="D143" s="83" t="str">
        <f>IF(SP_NORTE!S177="","*",SP_NORTE!S177)</f>
        <v>ZEB-ZCZ</v>
      </c>
      <c r="E143" s="83" t="str">
        <f>IF(SP_NORTE!D177="","*",SP_NORTE!D177)</f>
        <v>PEDRO (TP-696)</v>
      </c>
      <c r="F143" s="83" t="str">
        <f>IF(SP_NORTE!G177="","*",SP_NORTE!G177)</f>
        <v>-</v>
      </c>
      <c r="G143" s="83" t="str">
        <f>IF(SP_NORTE!L177="","*",SP_NORTE!L177)</f>
        <v>ZGB-ZMO</v>
      </c>
      <c r="H143" s="116">
        <f>IF(SP_NORTE!J177="","*",SP_NORTE!J177)</f>
        <v>216</v>
      </c>
      <c r="I143" s="113">
        <f>IF(SP_NORTE!N177="","*",SP_NORTE!N177)</f>
        <v>0.375</v>
      </c>
      <c r="J143" s="113">
        <f>IF(SP_NORTE!O177="","*",SP_NORTE!O177)</f>
        <v>6.25E-2</v>
      </c>
      <c r="K143" s="83" t="str">
        <f>IF(SP_NORTE!AJ177="","*",SP_NORTE!AJ177)</f>
        <v>-</v>
      </c>
      <c r="L143" s="83" t="str">
        <f>IF(SP_NORTE!AL177="","*",SP_NORTE!AL177)</f>
        <v>ZGB-ZMO</v>
      </c>
      <c r="M143" s="83">
        <f>IF(SP_NORTE!AO177="","*",SP_NORTE!AO177)</f>
        <v>216</v>
      </c>
      <c r="N143" s="83" t="str">
        <f>IF(SP_NORTE!AL177="","*",SP_NORTE!AL177)</f>
        <v>ZGB-ZMO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Contrato</v>
      </c>
      <c r="C144" s="83" t="str">
        <f>IF(SP_NORTE!R178="","*",SP_NORTE!R178)</f>
        <v>SP NORTE</v>
      </c>
      <c r="D144" s="83" t="str">
        <f>IF(SP_NORTE!S178="","*",SP_NORTE!S178)</f>
        <v>ZCZ-ZTI</v>
      </c>
      <c r="E144" s="83" t="str">
        <f>IF(SP_NORTE!D178="","*",SP_NORTE!D178)</f>
        <v>MOD SPN</v>
      </c>
      <c r="F144" s="83" t="str">
        <f>IF(SP_NORTE!G178="","*",SP_NORTE!G178)</f>
        <v>-</v>
      </c>
      <c r="G144" s="83" t="str">
        <f>IF(SP_NORTE!L178="","*",SP_NORTE!L178)</f>
        <v>ZDG-ZTN</v>
      </c>
      <c r="H144" s="116">
        <f>IF(SP_NORTE!J178="","*",SP_NORTE!J178)</f>
        <v>54.8</v>
      </c>
      <c r="I144" s="113">
        <f>IF(SP_NORTE!N178="","*",SP_NORTE!N178)</f>
        <v>0.35416666666666669</v>
      </c>
      <c r="J144" s="113">
        <f>IF(SP_NORTE!O178="","*",SP_NORTE!O178)</f>
        <v>0.16666666666666666</v>
      </c>
      <c r="K144" s="83" t="str">
        <f>IF(SP_NORTE!AJ178="","*",SP_NORTE!AJ178)</f>
        <v>-</v>
      </c>
      <c r="L144" s="83" t="str">
        <f>IF(SP_NORTE!AL178="","*",SP_NORTE!AL178)</f>
        <v>ZDG-ZTN</v>
      </c>
      <c r="M144" s="83">
        <f>IF(SP_NORTE!AO178="","*",SP_NORTE!AO178)</f>
        <v>54.8</v>
      </c>
      <c r="N144" s="83" t="str">
        <f>IF(SP_NORTE!AL178="","*",SP_NORTE!AL178)</f>
        <v>ZDG-ZTN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Contrato</v>
      </c>
      <c r="C145" s="83" t="str">
        <f>IF(SP_NORTE!R179="","*",SP_NORTE!R179)</f>
        <v>SP NORTE</v>
      </c>
      <c r="D145" s="83" t="str">
        <f>IF(SP_NORTE!S179="","*",SP_NORTE!S179)</f>
        <v>ZCZ-ZTI</v>
      </c>
      <c r="E145" s="83" t="str">
        <f>IF(SP_NORTE!D179="","*",SP_NORTE!D179)</f>
        <v>V40</v>
      </c>
      <c r="F145" s="83" t="str">
        <f>IF(SP_NORTE!G179="","*",SP_NORTE!G179)</f>
        <v>K58K592</v>
      </c>
      <c r="G145" s="83" t="str">
        <f>IF(SP_NORTE!L179="","*",SP_NORTE!L179)</f>
        <v>ZDG-ZTN</v>
      </c>
      <c r="H145" s="116">
        <f>IF(SP_NORTE!J179="","*",SP_NORTE!J179)</f>
        <v>54.8</v>
      </c>
      <c r="I145" s="113">
        <f>IF(SP_NORTE!N179="","*",SP_NORTE!N179)</f>
        <v>0.33333333333333331</v>
      </c>
      <c r="J145" s="113">
        <f>IF(SP_NORTE!O179="","*",SP_NORTE!O179)</f>
        <v>6.9444444444444447E-4</v>
      </c>
      <c r="K145" s="83" t="str">
        <f>IF(SP_NORTE!AJ179="","*",SP_NORTE!AJ179)</f>
        <v>K58K592</v>
      </c>
      <c r="L145" s="83" t="str">
        <f>IF(SP_NORTE!AL179="","*",SP_NORTE!AL179)</f>
        <v>ZDG-ZTN</v>
      </c>
      <c r="M145" s="83">
        <f>IF(SP_NORTE!AO179="","*",SP_NORTE!AO179)</f>
        <v>54.8</v>
      </c>
      <c r="N145" s="83" t="str">
        <f>IF(SP_NORTE!AL179="","*",SP_NORTE!AL179)</f>
        <v>ZDG-ZTN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2026-02-12T14:26:25Z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