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373" documentId="8_{B6337239-1A00-434D-AAD0-422EA1FEB5AE}" xr6:coauthVersionLast="47" xr6:coauthVersionMax="47" xr10:uidLastSave="{9E9A9A85-48AF-4508-A13D-18DDD4E5D5E7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8" i="1" l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M105" i="1" a="1"/>
  <c r="M105" i="1" s="1"/>
  <c r="AM105" i="1" s="1"/>
  <c r="N105" i="1" a="1"/>
  <c r="N105" i="1" s="1"/>
  <c r="AN105" i="1" s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M107" i="1" a="1"/>
  <c r="M107" i="1" s="1"/>
  <c r="N107" i="1" a="1"/>
  <c r="N107" i="1" s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M108" i="1" a="1"/>
  <c r="M108" i="1" s="1"/>
  <c r="N108" i="1" a="1"/>
  <c r="N108" i="1" s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M109" i="1" a="1"/>
  <c r="M109" i="1" s="1"/>
  <c r="N109" i="1" a="1"/>
  <c r="N109" i="1" s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M110" i="1" a="1"/>
  <c r="M110" i="1" s="1"/>
  <c r="N110" i="1" a="1"/>
  <c r="N110" i="1" s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M111" i="1" a="1"/>
  <c r="M111" i="1" s="1"/>
  <c r="N111" i="1" a="1"/>
  <c r="N111" i="1" s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M112" i="1" a="1"/>
  <c r="M112" i="1" s="1"/>
  <c r="N112" i="1" a="1"/>
  <c r="N112" i="1" s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04" i="1" l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<sst xmlns="http://schemas.openxmlformats.org/spreadsheetml/2006/main" count="5807" uniqueCount="1468">
  <si>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</si>
  <si>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</si>
  <si>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</si>
  <si>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</si>
  <si>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</si>
  <si>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</si>
  <si>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</si>
  <si>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</si>
  <si>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</si>
  <si>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</si>
  <si>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</si>
  <si>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</si>
  <si>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</si>
  <si>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</si>
  <si>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</si>
  <si>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</si>
  <si>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</si>
  <si>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</si>
  <si>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</si>
  <si>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</si>
  <si>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</si>
  <si>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</si>
  <si>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</si>
  <si>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</si>
  <si>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</si>
  <si>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</si>
  <si>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</si>
  <si>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</si>
  <si>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</si>
  <si>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</si>
  <si>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</si>
  <si>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</si>
  <si>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</si>
  <si>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</si>
  <si>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</si>
  <si>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</si>
  <si>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</si>
  <si>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</si>
  <si>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</si>
  <si>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</si>
  <si>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</si>
  <si>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</si>
  <si>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</si>
  <si>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</si>
  <si>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</si>
  <si>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</si>
  <si>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</si>
  <si>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</si>
  <si>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</si>
  <si>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</si>
  <si>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</si>
  <si>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</si>
  <si>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</si>
  <si>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</si>
  <si>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</si>
  <si>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</si>
  <si>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</si>
  <si>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</si>
  <si>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</si>
  <si>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</si>
  <si>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</si>
  <si>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</si>
  <si>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</si>
  <si>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</si>
  <si>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</si>
  <si>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</si>
  <si>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</si>
  <si>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</si>
  <si>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</si>
  <si>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</si>
  <si>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</si>
  <si>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</si>
  <si>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</si>
  <si>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</si>
  <si>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</si>
  <si>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</si>
  <si>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</si>
  <si>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</si>
  <si>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</si>
  <si>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</si>
  <si>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</si>
  <si>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</si>
  <si>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</si>
  <si>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</si>
  <si>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</si>
  <si>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</si>
  <si>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</si>
  <si>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</si>
  <si>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</si>
  <si>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</si>
  <si>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</si>
  <si>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</si>
  <si>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</si>
  <si>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</si>
  <si>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</si>
  <si>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</si>
  <si>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</si>
  <si>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</si>
  <si>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</si>
  <si>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</si>
  <si>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</si>
  <si>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</si>
  <si>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</si>
  <si>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</si>
  <si>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</si>
  <si>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</si>
  <si>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</si>
  <si>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</si>
  <si>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</si>
  <si>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</si>
  <si>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</si>
  <si>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</si>
  <si>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</si>
  <si>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</si>
  <si>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</si>
  <si>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</si>
  <si>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</si>
  <si>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</si>
  <si>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</si>
  <si>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</si>
  <si>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</si>
  <si>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</si>
  <si>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</si>
  <si>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</si>
  <si>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</si>
  <si>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</si>
  <si>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</si>
  <si>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</si>
  <si>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</si>
  <si>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</si>
  <si>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</si>
  <si>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</si>
  <si>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</si>
  <si>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</si>
  <si>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</si>
  <si>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</si>
  <si>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</si>
  <si>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</si>
  <si>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</si>
  <si>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</si>
  <si>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</si>
  <si>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</si>
  <si>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</si>
  <si>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</si>
  <si>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</si>
  <si>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</si>
  <si>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</si>
  <si>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</si>
  <si>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</si>
  <si>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</si>
  <si>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</si>
  <si>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</si>
  <si>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</si>
  <si>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</si>
  <si>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</si>
  <si>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</si>
  <si>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</si>
  <si>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</si>
  <si>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</si>
  <si>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</si>
  <si>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</si>
  <si>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</si>
  <si>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</si>
  <si>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</si>
  <si>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</si>
  <si>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</si>
  <si>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</si>
  <si>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</si>
  <si>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</si>
  <si>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</si>
  <si>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</si>
  <si>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</si>
  <si>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</si>
  <si>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</si>
  <si>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</si>
  <si>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</si>
  <si>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</si>
  <si>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</si>
  <si>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</si>
  <si>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</si>
  <si>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</si>
  <si>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</si>
  <si>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</si>
  <si>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</si>
  <si>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</si>
  <si>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</si>
  <si>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</si>
  <si>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</si>
  <si>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</si>
  <si>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</si>
  <si>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</si>
  <si>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</si>
  <si>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</si>
  <si>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</si>
  <si>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</si>
  <si>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</si>
  <si>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</si>
  <si>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</si>
  <si>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</si>
  <si>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</si>
  <si>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</si>
  <si>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</si>
  <si>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</si>
  <si>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</si>
  <si>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</si>
  <si>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</si>
  <si>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</si>
  <si>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</si>
  <si>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</si>
  <si>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</si>
  <si>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</si>
  <si>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</si>
  <si>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</si>
  <si>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</si>
  <si>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</si>
  <si>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</si>
  <si>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</si>
  <si>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</si>
  <si>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</si>
  <si>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</si>
  <si>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</si>
  <si>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</si>
  <si>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</si>
  <si>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</si>
  <si>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</si>
  <si>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</si>
  <si>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</si>
  <si>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</si>
  <si>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</si>
  <si>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</si>
  <si>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</si>
  <si>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</si>
  <si>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</si>
  <si>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</si>
  <si>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</si>
  <si>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</si>
  <si>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</si>
  <si>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</si>
  <si>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</si>
  <si>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</si>
  <si>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</si>
  <si>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</si>
  <si>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</si>
  <si>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</si>
  <si>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</si>
  <si>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</si>
  <si>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</si>
  <si>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</si>
  <si>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</si>
  <si>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</si>
  <si>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</si>
  <si>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</si>
  <si>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</si>
  <si>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</si>
  <si>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</si>
  <si>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</si>
  <si>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</si>
  <si>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</si>
  <si>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</si>
  <si>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</si>
  <si>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</si>
  <si>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</si>
  <si>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</si>
  <si>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</si>
  <si>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</si>
  <si>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</si>
  <si>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</si>
  <si>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</si>
  <si>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</si>
  <si>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</si>
  <si>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</si>
  <si>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</si>
  <si>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</si>
  <si>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</si>
  <si>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</si>
  <si>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</si>
  <si>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</si>
  <si>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</si>
  <si>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</si>
  <si>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</si>
  <si>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</si>
  <si>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</si>
  <si>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</si>
  <si>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</si>
  <si>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</si>
  <si>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</si>
  <si>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</si>
  <si>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</si>
  <si>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</si>
  <si>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</si>
  <si>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</si>
  <si>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</si>
  <si>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</si>
  <si>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</si>
  <si>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</si>
  <si>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</si>
  <si>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</si>
  <si>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</si>
  <si>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</si>
  <si>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</si>
  <si>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</si>
  <si>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</si>
  <si>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</si>
  <si>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</si>
  <si>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</si>
  <si>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</si>
  <si>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</si>
  <si>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</si>
  <si>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</si>
  <si>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</si>
  <si>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</si>
  <si>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</si>
  <si>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</si>
  <si>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</si>
  <si>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</si>
  <si>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</si>
  <si>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</si>
  <si>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</si>
  <si>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</si>
  <si>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</si>
  <si>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</si>
  <si>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</si>
  <si>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</si>
  <si>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</si>
  <si>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</si>
  <si>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</si>
  <si>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</si>
  <si>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</si>
  <si>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</si>
  <si>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</si>
  <si>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</si>
  <si>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</si>
  <si>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</si>
  <si>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</si>
  <si>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</si>
  <si>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</si>
  <si>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</si>
  <si>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</si>
  <si>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</si>
  <si>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</si>
  <si>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</si>
  <si>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</si>
  <si>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</si>
  <si>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</si>
  <si>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</si>
  <si>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</si>
  <si>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</si>
  <si>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</si>
  <si>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</si>
  <si>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</si>
  <si>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</si>
  <si>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</si>
  <si>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</si>
  <si>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</si>
  <si>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</si>
  <si>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</si>
  <si>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</si>
  <si>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</si>
  <si>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</si>
  <si>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</si>
  <si>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</si>
  <si>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</si>
  <si>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</si>
  <si>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</si>
  <si>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</si>
  <si>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</si>
  <si>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</si>
  <si>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</si>
  <si>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</si>
  <si>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</si>
  <si>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</si>
  <si>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</si>
  <si>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</si>
  <si>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</si>
  <si>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</si>
  <si>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</si>
  <si>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</si>
  <si>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</si>
  <si>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</si>
  <si>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</si>
  <si>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</si>
  <si>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</si>
  <si>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</si>
  <si>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</si>
  <si>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</si>
  <si>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</si>
  <si>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</si>
  <si>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</si>
  <si>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</si>
  <si>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</si>
  <si>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</si>
  <si>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</si>
  <si>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</si>
  <si>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</si>
  <si>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</si>
  <si>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</si>
  <si>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</si>
  <si>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</si>
  <si>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</si>
  <si>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</si>
  <si>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</si>
  <si>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</si>
  <si>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</si>
  <si>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</si>
  <si>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</si>
  <si>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</si>
  <si>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</si>
  <si>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</si>
  <si>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</si>
  <si>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</si>
  <si>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</si>
  <si>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</si>
  <si>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</si>
  <si>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</si>
  <si>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</si>
  <si>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</si>
  <si>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</si>
  <si>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</si>
  <si>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</si>
  <si>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</si>
  <si>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</si>
  <si>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</si>
  <si>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</si>
  <si>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</si>
  <si>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</si>
  <si>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</si>
  <si>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</si>
  <si>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</si>
  <si>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</si>
  <si>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</si>
  <si>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</si>
  <si>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</si>
  <si>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</si>
  <si>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</si>
  <si>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</si>
  <si>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</si>
  <si>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</si>
  <si>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</si>
  <si>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</si>
  <si>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</si>
  <si>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</si>
  <si>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</si>
  <si>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</si>
  <si>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</si>
  <si>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</si>
  <si>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</si>
  <si>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</si>
  <si>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</si>
  <si>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</si>
  <si>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</si>
  <si>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</si>
  <si>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</si>
  <si>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</si>
  <si>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</si>
  <si>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</si>
  <si>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</si>
  <si>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</si>
  <si>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</si>
  <si>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</si>
  <si>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</si>
  <si>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</si>
  <si>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</si>
  <si>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</si>
  <si>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</si>
  <si>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</si>
  <si>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</si>
  <si>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</si>
  <si>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</si>
  <si>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</si>
  <si>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</si>
  <si>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</si>
  <si>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</si>
  <si>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</si>
  <si>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</si>
  <si>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</si>
  <si>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</si>
  <si>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</si>
  <si>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</si>
  <si>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</si>
  <si>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</si>
  <si>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</si>
  <si>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</si>
  <si>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</si>
  <si>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</si>
  <si>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</si>
  <si>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</si>
  <si>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</si>
  <si>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</si>
  <si>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</si>
  <si>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</si>
  <si>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</si>
  <si>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</si>
  <si>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</si>
  <si>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</si>
  <si>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</si>
  <si>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</si>
  <si>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</si>
  <si>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</si>
  <si>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</si>
  <si>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</si>
  <si>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</si>
  <si>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</si>
  <si>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</si>
  <si>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</si>
  <si>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</si>
  <si>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</si>
  <si>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</si>
  <si>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</si>
  <si>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</si>
  <si>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</si>
  <si>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</si>
  <si>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</si>
  <si>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</si>
  <si>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</si>
  <si>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</si>
  <si>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</si>
  <si>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</si>
  <si>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</si>
  <si>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</si>
  <si>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</si>
  <si>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</si>
  <si>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</si>
  <si>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</si>
  <si>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</si>
  <si>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</si>
  <si>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</si>
  <si>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</si>
  <si>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</si>
  <si>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</si>
  <si>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</si>
  <si>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</si>
  <si>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</si>
  <si>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</si>
  <si>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</si>
  <si>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</si>
  <si>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</si>
  <si>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</si>
  <si>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</si>
  <si>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</si>
  <si>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</si>
  <si>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</si>
  <si>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</si>
  <si>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</si>
  <si>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</si>
  <si>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</si>
  <si>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</si>
  <si>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</si>
  <si>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</si>
  <si>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</si>
  <si>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</si>
  <si>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</si>
  <si>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</si>
  <si>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</si>
  <si>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</si>
  <si>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</si>
  <si>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</si>
  <si>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</si>
  <si>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</si>
  <si>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</si>
  <si>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</si>
  <si>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</si>
  <si>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</si>
  <si>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</si>
  <si>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</si>
  <si>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</si>
  <si>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</si>
  <si>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</si>
  <si>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</si>
  <si>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</si>
  <si>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</si>
  <si>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</si>
  <si>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</si>
  <si>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</si>
  <si>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</si>
  <si>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</si>
  <si>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</si>
  <si>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</si>
  <si>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</si>
  <si>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</si>
  <si>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</si>
  <si>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</si>
  <si>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</si>
  <si>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</si>
  <si>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</si>
  <si>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</si>
  <si>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</si>
  <si>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</si>
  <si>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</si>
  <si>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</si>
  <si>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</si>
  <si>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</si>
  <si>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</si>
  <si>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</si>
  <si>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</si>
  <si>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</si>
  <si>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</si>
  <si>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</si>
  <si>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</si>
  <si>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</si>
  <si>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</si>
  <si>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</si>
  <si>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</si>
  <si>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</si>
  <si>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</si>
  <si>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</si>
  <si>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</si>
  <si>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</si>
  <si>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</si>
  <si>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</si>
  <si>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</si>
  <si>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</si>
  <si>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</si>
  <si>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</si>
  <si>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</si>
  <si>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</si>
  <si>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</si>
  <si>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</si>
  <si>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</si>
  <si>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</si>
  <si>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</si>
  <si>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</si>
  <si>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</si>
  <si>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</si>
  <si>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</si>
  <si>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</si>
  <si>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</si>
  <si>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</si>
  <si>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</si>
  <si>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</si>
  <si>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</si>
  <si>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</si>
  <si>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</si>
  <si>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</si>
  <si>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</si>
  <si>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</si>
  <si>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</si>
  <si>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</si>
  <si>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</si>
  <si>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</si>
  <si>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</si>
  <si>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</si>
  <si>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</si>
  <si>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</si>
  <si>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</si>
  <si>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</si>
  <si>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</si>
  <si>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</si>
  <si>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</si>
  <si>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</si>
  <si>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</si>
  <si>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</si>
  <si>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</si>
  <si>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</si>
  <si>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</si>
  <si>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</si>
  <si>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</si>
  <si>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</si>
  <si>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</si>
  <si>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</si>
  <si>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</si>
  <si>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</si>
  <si>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</si>
  <si>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</si>
  <si>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</si>
  <si>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</si>
  <si>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</si>
  <si>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</si>
  <si>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</si>
  <si>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</si>
  <si>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</si>
  <si>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</si>
  <si>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</si>
  <si>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</si>
  <si>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</si>
  <si>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</si>
  <si>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</si>
  <si>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</si>
  <si>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</si>
  <si>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</si>
  <si>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</si>
  <si>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</si>
  <si>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</si>
  <si>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</si>
  <si>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</si>
  <si>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</si>
  <si>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</si>
  <si>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</si>
  <si>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</si>
  <si>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</si>
  <si>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</si>
  <si>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</si>
  <si>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</si>
  <si>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</si>
  <si>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</si>
  <si>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</si>
  <si>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</si>
  <si>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</si>
  <si>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</si>
  <si>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</si>
  <si>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</si>
  <si>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</si>
  <si>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</si>
  <si>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</si>
  <si>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</si>
  <si>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</si>
  <si>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</si>
  <si>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</si>
  <si>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</si>
  <si>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</si>
  <si>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</si>
  <si>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</si>
  <si>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</si>
  <si>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</si>
  <si>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</si>
  <si>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</si>
  <si>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</si>
  <si>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</si>
  <si>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</si>
  <si>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</si>
  <si>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</si>
  <si>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</si>
  <si>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</si>
  <si>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</si>
  <si>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</si>
  <si>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</si>
  <si>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</si>
  <si>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</si>
  <si>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</si>
  <si>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</si>
  <si>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</si>
  <si>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</si>
  <si>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</si>
  <si>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</si>
  <si>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</si>
  <si>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</si>
  <si>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</si>
  <si>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</si>
  <si>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</si>
  <si>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</si>
  <si>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</si>
  <si>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</si>
  <si>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</si>
  <si>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</si>
  <si>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</si>
  <si>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</si>
  <si>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</si>
  <si>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</si>
  <si>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</si>
  <si>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</si>
  <si>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</si>
  <si>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</si>
  <si>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</si>
  <si>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</si>
  <si>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</si>
  <si>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</si>
  <si>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</si>
  <si>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</si>
  <si>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</si>
  <si>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</si>
  <si>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</si>
  <si>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</si>
  <si>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</si>
  <si>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</si>
  <si>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</si>
  <si>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</si>
  <si>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</si>
  <si>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</si>
  <si>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</si>
  <si>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</si>
  <si>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</si>
  <si>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</si>
  <si>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</si>
  <si>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</si>
  <si>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</si>
  <si>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</si>
  <si>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</si>
  <si>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</si>
  <si>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</si>
  <si>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</si>
  <si>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</si>
  <si>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</si>
  <si>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</si>
  <si>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</si>
  <si>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</si>
  <si>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</si>
  <si>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</si>
  <si>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</si>
  <si>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</si>
  <si>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</si>
  <si>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</si>
  <si>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</si>
  <si>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</si>
  <si>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</si>
  <si>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</si>
  <si>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</si>
  <si>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</si>
  <si>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</si>
  <si>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</si>
  <si>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</si>
  <si>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</si>
  <si>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</si>
  <si>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</si>
  <si>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</si>
  <si>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</si>
  <si>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</si>
  <si>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</si>
  <si>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</si>
  <si>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</si>
  <si>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</si>
  <si>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</si>
  <si>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</si>
  <si>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</si>
  <si>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</si>
  <si>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</si>
  <si>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</si>
  <si>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</si>
  <si>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</si>
  <si>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</si>
  <si>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</si>
  <si>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</si>
  <si>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</si>
  <si>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</si>
  <si>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</si>
  <si>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</si>
  <si>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</si>
  <si>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</si>
  <si>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</si>
  <si>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</si>
  <si>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</si>
  <si>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</si>
  <si>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</si>
  <si>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</si>
  <si>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</si>
  <si>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</si>
  <si>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</si>
  <si>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</si>
  <si>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</si>
  <si>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</si>
  <si>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</si>
  <si>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</si>
  <si>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</si>
  <si>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</si>
  <si>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</si>
  <si>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</si>
  <si>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</si>
  <si>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</si>
  <si>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</si>
  <si>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</si>
  <si>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</si>
  <si>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</si>
  <si>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</si>
  <si>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</si>
  <si>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</si>
  <si>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</si>
  <si>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</si>
  <si>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</si>
  <si>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</si>
  <si>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</si>
  <si>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</si>
  <si>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</si>
  <si>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</si>
  <si>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</si>
  <si>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</si>
  <si>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</si>
  <si>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</si>
  <si>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</si>
  <si>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</si>
  <si>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</si>
  <si>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</si>
  <si>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</si>
  <si>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</si>
  <si>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</si>
  <si>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</si>
  <si>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</si>
  <si>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</si>
  <si>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</si>
  <si>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</si>
  <si>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</si>
  <si>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</si>
  <si>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</si>
  <si>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</si>
  <si>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</si>
  <si>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</si>
  <si>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</si>
  <si>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</si>
  <si>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</si>
  <si>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</si>
  <si>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</si>
  <si>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</si>
  <si>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</si>
  <si>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</si>
  <si>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</si>
  <si>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</si>
  <si>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</si>
  <si>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</si>
  <si>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</si>
  <si>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</si>
  <si>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</si>
  <si>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</si>
  <si>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</si>
  <si>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</si>
  <si>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</si>
  <si>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</si>
  <si>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</si>
  <si>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</si>
  <si>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</si>
  <si>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</si>
  <si>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</si>
  <si>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</si>
  <si>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</si>
  <si>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</si>
  <si>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</si>
  <si>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</si>
  <si>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</si>
  <si>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</si>
  <si>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</si>
  <si>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</si>
  <si>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</si>
  <si>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</si>
  <si>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</si>
  <si>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</si>
  <si>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</si>
  <si>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</si>
  <si>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</si>
  <si>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</si>
  <si>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</si>
  <si>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</si>
  <si>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</si>
  <si>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</si>
  <si>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</si>
  <si>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</si>
  <si>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</si>
  <si>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</si>
  <si>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</si>
  <si>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</si>
  <si>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</si>
  <si>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</si>
  <si>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</si>
  <si>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</si>
  <si>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</si>
  <si>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</si>
  <si>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</si>
  <si>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</si>
  <si>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</si>
  <si>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</si>
  <si>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</si>
  <si>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</si>
  <si>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</si>
  <si>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</si>
  <si>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</si>
  <si>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</si>
  <si>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</si>
  <si>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</si>
  <si>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</si>
  <si>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</si>
  <si>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</si>
  <si>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</si>
  <si>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</si>
  <si>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</si>
  <si>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</si>
  <si>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</si>
  <si>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</si>
  <si>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</si>
  <si>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</si>
  <si>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</si>
  <si>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</si>
  <si>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</si>
  <si>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</si>
  <si>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</si>
  <si>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</si>
  <si>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</si>
  <si>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</si>
  <si>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</si>
  <si>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</si>
  <si>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</si>
  <si>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</si>
  <si>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</si>
  <si>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</si>
  <si>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</si>
  <si>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</si>
  <si>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</si>
  <si>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</si>
  <si>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</si>
  <si>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</si>
  <si>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</si>
  <si>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</si>
  <si>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</si>
  <si>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</si>
  <si>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</si>
  <si>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</si>
  <si>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</si>
  <si>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</si>
  <si>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</si>
  <si>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</si>
  <si>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</si>
  <si>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</si>
  <si>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</si>
  <si>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</si>
  <si>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</si>
  <si>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</si>
  <si>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</si>
  <si>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</si>
  <si>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</si>
  <si>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</si>
  <si>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</si>
  <si>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</si>
  <si>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</si>
  <si>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</si>
  <si>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</si>
  <si>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</si>
  <si>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</si>
  <si>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</si>
  <si>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</si>
  <si>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</si>
  <si>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</si>
  <si>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</si>
  <si>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</si>
  <si>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</si>
  <si>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</si>
  <si>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</si>
  <si>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</si>
  <si>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</si>
  <si>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</si>
  <si>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</si>
  <si>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</si>
  <si>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</si>
  <si>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</si>
  <si>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</si>
  <si>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</si>
  <si>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</si>
  <si>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</si>
  <si>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</si>
  <si>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</si>
  <si>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</si>
  <si>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</si>
  <si>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</si>
  <si>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</si>
  <si>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</si>
  <si>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</si>
  <si>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</si>
  <si>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</si>
  <si>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</si>
  <si>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</si>
  <si>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</si>
  <si>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</si>
  <si>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</si>
  <si>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</si>
  <si>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</si>
  <si>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</si>
  <si>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</si>
  <si>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</si>
  <si>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</si>
  <si>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</si>
  <si>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</si>
  <si>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</si>
  <si>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</si>
  <si>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</si>
  <si>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</si>
  <si>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</si>
  <si>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</si>
  <si>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</si>
  <si>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</si>
  <si>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</si>
  <si>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</si>
  <si>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</si>
  <si>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</si>
  <si>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</si>
  <si>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</si>
  <si>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</si>
  <si>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</si>
  <si>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</si>
  <si>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</si>
  <si>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</si>
  <si>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</si>
  <si>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</si>
  <si>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</si>
  <si>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</si>
  <si>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</si>
  <si>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</si>
  <si>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</si>
  <si>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</si>
  <si>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</si>
  <si>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</si>
  <si>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</si>
  <si>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</si>
  <si>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</si>
  <si>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</si>
  <si>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</si>
  <si>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</si>
  <si>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</si>
  <si>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</si>
  <si>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</si>
  <si>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</si>
  <si>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</si>
  <si>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</si>
  <si>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</si>
  <si>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</si>
  <si>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</si>
  <si>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</si>
  <si>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</si>
  <si>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</si>
  <si>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</si>
  <si>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</si>
  <si>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</si>
  <si>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</si>
  <si>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</si>
  <si>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</si>
  <si>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</si>
  <si>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</si>
  <si>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</si>
  <si>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</si>
  <si>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</si>
  <si>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</si>
  <si>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</si>
  <si>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</si>
  <si>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</si>
  <si>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</si>
  <si>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</si>
  <si>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</si>
  <si>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</si>
  <si>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</si>
  <si>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</si>
  <si>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</si>
  <si>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</si>
  <si>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</si>
  <si>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</si>
  <si>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</si>
  <si>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</si>
  <si>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</si>
  <si>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</si>
  <si>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</si>
  <si>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</si>
  <si>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</si>
  <si>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</si>
  <si>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</si>
  <si>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</si>
  <si>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</si>
  <si>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</si>
  <si>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</si>
  <si>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</si>
  <si>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</si>
  <si>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</si>
  <si>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</si>
  <si>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</si>
  <si>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</si>
  <si>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</si>
  <si>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</si>
  <si>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</si>
  <si>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</si>
  <si>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</si>
  <si>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</si>
  <si>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</si>
  <si>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</si>
  <si>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</si>
  <si>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</si>
  <si>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</si>
  <si>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</si>
  <si>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</si>
  <si>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</si>
  <si>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</si>
  <si>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</si>
  <si>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</si>
  <si>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</si>
  <si>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</si>
  <si>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</si>
  <si>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</si>
  <si>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</si>
  <si>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</si>
  <si>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</si>
  <si>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</si>
  <si>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</si>
  <si>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</si>
  <si>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</si>
  <si>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</si>
  <si>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</si>
  <si>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</si>
  <si>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</si>
  <si>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</si>
  <si>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</si>
  <si>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</si>
  <si>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</si>
  <si>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</si>
  <si>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</si>
  <si>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</si>
  <si>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</si>
  <si>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</si>
  <si>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</si>
  <si>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</si>
  <si>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</si>
  <si>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</si>
  <si>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</si>
  <si>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</si>
  <si>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</si>
  <si>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</si>
  <si>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</si>
  <si>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</si>
  <si>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</si>
  <si>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</si>
  <si>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</si>
  <si>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</si>
  <si>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</si>
  <si>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</si>
  <si>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</si>
  <si>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</si>
  <si>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</si>
  <si>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</si>
  <si>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</si>
  <si>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</si>
  <si>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</si>
  <si>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</si>
  <si>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</si>
  <si>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</si>
  <si>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</si>
  <si>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</si>
  <si>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</si>
  <si>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</si>
  <si>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</si>
  <si>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</si>
  <si>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</si>
  <si>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</si>
  <si>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</si>
  <si>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</si>
  <si>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</si>
  <si>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</si>
  <si>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</si>
  <si>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</si>
  <si>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</si>
  <si>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</si>
  <si>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</si>
  <si>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</si>
  <si>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</si>
  <si>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</si>
  <si>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</si>
  <si>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</si>
  <si>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</si>
  <si>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</si>
  <si>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</si>
  <si>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</si>
  <si>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</si>
  <si>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</si>
  <si>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</si>
  <si>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</si>
  <si>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</si>
  <si>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</si>
  <si>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</si>
  <si>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</si>
  <si>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</si>
  <si>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</si>
  <si>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</si>
  <si>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</si>
  <si>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</si>
  <si>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</si>
  <si>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</si>
  <si>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</si>
  <si>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</si>
  <si>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</si>
  <si>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</si>
  <si>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</si>
  <si>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</si>
  <si>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</si>
  <si>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</si>
  <si>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</si>
  <si>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</si>
  <si>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</si>
  <si>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</si>
  <si>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</si>
  <si>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</si>
  <si>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</si>
  <si>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</si>
  <si>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</si>
  <si>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</si>
  <si>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</si>
  <si>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</si>
  <si>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</si>
  <si>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</si>
  <si>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</si>
  <si>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</si>
  <si>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</si>
  <si>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</si>
  <si>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</si>
  <si>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</si>
  <si>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</si>
  <si>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</si>
  <si>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</si>
  <si>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</si>
  <si>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</si>
  <si>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</si>
  <si>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</si>
  <si>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</si>
  <si>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</si>
  <si>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</si>
  <si>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</si>
  <si>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</si>
  <si>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</si>
  <si>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</si>
  <si>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</si>
  <si>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</si>
  <si>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</si>
  <si>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</si>
  <si>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</si>
  <si>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</si>
  <si>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</si>
  <si>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</si>
  <si>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</si>
  <si>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</si>
  <si>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</si>
  <si>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</si>
  <si>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</si>
  <si>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</si>
  <si>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</si>
  <si>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</si>
  <si>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</si>
  <si>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</si>
  <si>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</si>
  <si>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</si>
  <si>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</si>
  <si>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</si>
  <si>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</si>
  <si>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</si>
  <si>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</si>
  <si>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</si>
  <si>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</si>
  <si>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</si>
  <si>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</si>
  <si>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</si>
  <si>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</si>
  <si>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</si>
  <si>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</si>
  <si>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</si>
  <si>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</si>
  <si>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</si>
  <si>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</si>
  <si>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</si>
  <si>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</si>
  <si>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</si>
  <si>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</si>
  <si>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</si>
  <si>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</si>
  <si>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</si>
  <si>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</si>
  <si>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</si>
  <si>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</si>
  <si>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</si>
  <si>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</si>
  <si>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</si>
  <si>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</si>
  <si>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</si>
  <si>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</si>
  <si>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</si>
  <si>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</si>
  <si>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</si>
  <si>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</si>
  <si>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</si>
  <si>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</si>
  <si>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</si>
  <si>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</si>
  <si>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</si>
  <si>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</si>
  <si>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</si>
  <si>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</si>
  <si>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</si>
  <si>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</si>
  <si>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</si>
  <si>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</si>
  <si>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</si>
  <si>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</si>
  <si>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</si>
  <si>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</si>
  <si>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</si>
  <si>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</si>
  <si>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</si>
  <si>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</si>
  <si>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</si>
  <si>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</si>
  <si>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</si>
  <si>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</si>
  <si>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</si>
  <si>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</si>
  <si>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</si>
  <si>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</si>
  <si>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</si>
  <si>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</si>
  <si>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</si>
  <si>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</si>
  <si>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</si>
  <si>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</si>
  <si>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</si>
  <si>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</si>
  <si>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</si>
  <si>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</si>
  <si>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</si>
  <si>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</si>
  <si>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</si>
  <si>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</si>
  <si>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</si>
  <si>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</si>
  <si>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</si>
  <si>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</si>
  <si>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</si>
  <si>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</si>
  <si>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</si>
  <si>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</si>
  <si>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</si>
  <si>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</si>
  <si>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</si>
  <si>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</si>
  <si>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</si>
  <si>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</si>
  <si>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</si>
  <si>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</si>
  <si>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</si>
  <si>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</si>
  <si>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</si>
  <si>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</si>
  <si>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</si>
  <si>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</si>
  <si>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</si>
  <si>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</si>
  <si>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</si>
  <si>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</si>
  <si>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</si>
  <si>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</si>
  <si>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</si>
  <si>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</si>
  <si>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</si>
  <si>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</si>
  <si>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</si>
  <si>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</si>
  <si>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</si>
  <si>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</si>
  <si>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</si>
  <si>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Deslocamento de TGR-TOM</t>
  </si>
  <si>
    <t xml:space="preserve">Previsão MC1 12HS devido descanso dos maquinista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</si>
  <si>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</si>
  <si>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</si>
  <si>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</si>
  <si>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aguardando conf de fx cm cco , atualizando malha </t>
  </si>
  <si>
    <t>TCSTGR</t>
  </si>
  <si>
    <t>Ronda 7 dias</t>
  </si>
  <si>
    <t>MC1 08:10 , devido alta circulação prev. de faixa 11:30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</si>
  <si>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</si>
  <si>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</si>
  <si>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MC1 10:16, em deslocamento para o km de trabalho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</si>
  <si>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</si>
  <si>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</si>
  <si>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</si>
  <si>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>MC1 09:30</t>
  </si>
  <si>
    <t>Deslocamento de TSF para TBS, após segue a 16km/h de TBS a TSF, encerrando em 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</si>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</sst>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3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37"/>
    <tableColumn id="8" xr3:uid="{69D5AC3B-4F64-4F8F-AD2A-0AD158918DDD}" name="CORRELATO" dataDxfId="53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35" dataDxfId="534" headerRowBorderDxfId="532" tableBorderDxfId="53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31"/>
    <tableColumn id="2" xr3:uid="{9E43233E-7748-4A18-BD5C-D467FDF5017A}" name="Coordenação Cod" dataDxfId="530"/>
    <tableColumn id="11" xr3:uid="{FD8283FB-AAA5-4439-BBB5-16F2C616F05C}" name="Coordenação" dataDxfId="529"/>
    <tableColumn id="3" xr3:uid="{233C0146-C13B-48F7-8302-BFD40A668E71}" name="Gerência" dataDxfId="528"/>
    <tableColumn id="4" xr3:uid="{FA8E26C9-C7A0-4153-984D-07BC3F448870}" name="SUB" dataDxfId="527"/>
    <tableColumn id="5" xr3:uid="{670CAAC7-5604-4ED8-A835-267C41306B57}" name="KM Inicio" dataDxfId="526"/>
    <tableColumn id="6" xr3:uid="{503331F6-B322-4EA9-9C5E-881831CF446A}" name="KM Fim" dataDxfId="525"/>
    <tableColumn id="7" xr3:uid="{431695A4-A142-4A1D-976E-66DB088ADEF7}" name="Trecho" dataDxfId="524"/>
    <tableColumn id="8" xr3:uid="{3A197E61-EA0C-4C39-8479-8489B8B7595A}" name="SB" dataDxfId="523"/>
    <tableColumn id="9" xr3:uid="{9A9C9E13-3B2B-4320-BE1B-6526B0C780E6}" name="NOME SUB" dataDxfId="522"/>
    <tableColumn id="10" xr3:uid="{7620F8D3-C19C-4362-A6E4-DE62B4CB9A90}" name="Trecho Coordenação" dataDxfId="52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W88" activePane="bottomRight" state="frozen"/>
      <selection pane="bottomRight" activeCell="AF100" sqref="AF100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1</v>
      </c>
      <c r="BI92" s="23"/>
      <c r="BJ92" s="257" t="s">
        <v>1240</v>
      </c>
      <c r="BK92" s="257" t="s">
        <v>1240</v>
      </c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/>
      <c r="AS93" s="46"/>
      <c r="AT93" s="46"/>
      <c r="AU93" s="46"/>
      <c r="AV93" s="46"/>
      <c r="AW93" s="46"/>
      <c r="AX93" s="46"/>
      <c r="AY93" s="13">
        <f>IF(D93="","*",IFERROR(IF(ISODD(COUNT(AS93:AX93)),"ERRO",SUM((AT93-AS93),(AV93-AU93),(AX93-AW93))),"ERRO"))</f>
        <v>0</v>
      </c>
      <c r="AZ93" s="17"/>
      <c r="BA93" s="79"/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1</v>
      </c>
      <c r="BI93" s="23"/>
      <c r="BJ93" s="23" t="s">
        <v>1232</v>
      </c>
      <c r="BK93" s="23" t="s">
        <v>1432</v>
      </c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Produção e Intervalo</v>
      </c>
      <c r="BR93" s="25">
        <f>IF(OR(B93="",F93=""),"*",AY93/P93)</f>
        <v>0</v>
      </c>
      <c r="BS93" s="25">
        <f>IF(OR(B93="",F93=""),"*",BA93/Q93)</f>
        <v>0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1433</v>
      </c>
      <c r="BK94" s="23" t="s">
        <v>1434</v>
      </c>
      <c r="BL94" s="22"/>
      <c r="BM94" s="20" t="s">
        <v>378</v>
      </c>
      <c r="BN94" s="20" t="s">
        <v>378</v>
      </c>
      <c r="BO94" s="183" t="s">
        <v>378</v>
      </c>
      <c r="BP94" s="24"/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1435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1</v>
      </c>
      <c r="BI95" s="23"/>
      <c r="BJ95" s="23" t="s">
        <v>1232</v>
      </c>
      <c r="BK95" s="23" t="s">
        <v>1436</v>
      </c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1437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1438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/>
      <c r="AT96" s="46"/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/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1</v>
      </c>
      <c r="BI96" s="23"/>
      <c r="BJ96" s="23" t="s">
        <v>1232</v>
      </c>
      <c r="BK96" s="23" t="s">
        <v>1439</v>
      </c>
      <c r="BL96" s="22"/>
      <c r="BM96" s="20"/>
      <c r="BN96" s="20"/>
      <c r="BO96" s="183"/>
      <c r="BP96" s="24"/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/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1440</v>
      </c>
      <c r="BL97" s="22"/>
      <c r="BM97" s="20" t="s">
        <v>384</v>
      </c>
      <c r="BN97" s="20" t="s">
        <v>384</v>
      </c>
      <c r="BO97" s="183" t="s">
        <v>384</v>
      </c>
      <c r="BP97" s="23" t="s">
        <v>1440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1441</v>
      </c>
      <c r="BK98" s="23" t="s">
        <v>1441</v>
      </c>
      <c r="BL98" s="22"/>
      <c r="BM98" s="20" t="s">
        <v>374</v>
      </c>
      <c r="BN98" s="20" t="s">
        <v>404</v>
      </c>
      <c r="BO98" s="183" t="s">
        <v>456</v>
      </c>
      <c r="BP98" s="23" t="s">
        <v>1441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0.42777777777777776</v>
      </c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1</v>
      </c>
      <c r="BI99" s="23"/>
      <c r="BJ99" s="23" t="s">
        <v>1232</v>
      </c>
      <c r="BK99" s="23" t="s">
        <v>1442</v>
      </c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1443</v>
      </c>
      <c r="W100" s="197" t="s">
        <v>1444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/>
      <c r="AS100" s="46"/>
      <c r="AT100" s="46"/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0</v>
      </c>
      <c r="AZ100" s="17"/>
      <c r="BA100" s="79"/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1</v>
      </c>
      <c r="BI100" s="23"/>
      <c r="BJ100" s="23" t="s">
        <v>1445</v>
      </c>
      <c r="BK100" s="23" t="s">
        <v>1446</v>
      </c>
      <c r="BL100" s="22"/>
      <c r="BM100" s="20"/>
      <c r="BN100" s="20"/>
      <c r="BO100" s="183"/>
      <c r="BP100" s="24"/>
      <c r="BQ100" s="14" t="str">
        <f>IF(AND(BR100&lt;1,BS100&lt;1),"Produção e Intervalo",IF(BR100&lt;1,"Intervalo",IF(BS100&lt;1,"Produção","Aderente")))</f>
        <v>Produção e Intervalo</v>
      </c>
      <c r="BR100" s="25">
        <f>IF(OR(B100="",F100=""),"*",AY100/P100)</f>
        <v>0</v>
      </c>
      <c r="BS100" s="25">
        <f>IF(OR(B100="",F100=""),"*",BA100/Q100)</f>
        <v>0</v>
      </c>
      <c r="BT100" s="280" t="str">
        <f t="shared" si="1"/>
        <v/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>W7145939</v>
      </c>
      <c r="B104" s="195">
        <v>45939</v>
      </c>
      <c r="C104" s="9">
        <f>IF(BS_CONTROLE[[#This Row],[DATA]]="","",WEEKNUM(BS_CONTROLE[[#This Row],[DATA]]))</f>
        <v>41</v>
      </c>
      <c r="D104" s="59" t="s">
        <v>236</v>
      </c>
      <c r="E104" s="156" t="s">
        <v>1337</v>
      </c>
      <c r="F104" s="196" t="s">
        <v>187</v>
      </c>
      <c r="G104" s="10" t="str">
        <f>IF(D104="","*",VLOOKUP(F104,BS_ATIVIDADE[#All],3,FALSE))</f>
        <v>PEDRA</v>
      </c>
      <c r="H104" s="154" t="s">
        <v>1217</v>
      </c>
      <c r="I104" s="154" t="s">
        <v>682</v>
      </c>
      <c r="J104" s="45">
        <v>98</v>
      </c>
      <c r="K104" s="45">
        <v>752.38</v>
      </c>
      <c r="L104" s="92" t="s">
        <v>11</v>
      </c>
      <c r="M104" s="255" t="s">
        <v>1218</v>
      </c>
      <c r="N104" s="255" t="s">
        <v>1219</v>
      </c>
      <c r="O104" s="154">
        <v>0.79166666666666663</v>
      </c>
      <c r="P104" s="154">
        <v>4.1666666666666664E-2</v>
      </c>
      <c r="Q104" s="92">
        <v>1</v>
      </c>
      <c r="R104" s="11" t="str">
        <f>IFERROR(_xlfn.XLOOKUP(F104, BS_ATIVIDADE[ATIVIDADE],BS_ATIVIDADE[UNIDADE] ), "*")</f>
        <v>VAGÕES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1220</v>
      </c>
      <c r="W104" s="197" t="s">
        <v>1221</v>
      </c>
      <c r="X104" s="59" t="s">
        <v>349</v>
      </c>
      <c r="Y104" s="174"/>
      <c r="Z104" s="174" t="s">
        <v>350</v>
      </c>
      <c r="AA104" s="155">
        <v>1</v>
      </c>
      <c r="AB104" s="78" t="s">
        <v>345</v>
      </c>
      <c r="AC104" s="78" t="s">
        <v>340</v>
      </c>
      <c r="AD104" s="197">
        <v>0.66666666666666663</v>
      </c>
      <c r="AE104" s="92">
        <v>9045</v>
      </c>
      <c r="AF104" s="92">
        <v>9047</v>
      </c>
      <c r="AG104" s="92" t="s">
        <v>11</v>
      </c>
      <c r="AH104" s="56"/>
      <c r="AI104" s="153" t="str">
        <f>IF(BS_CONTROLE[[#This Row],[Atividade]]=0, "-", BS_CONTROLE[[#This Row],[Atividade]])</f>
        <v>PDM - PEDRA - DESCARGA</v>
      </c>
      <c r="AJ104" s="10" t="str">
        <f>IF(D104="","*",VLOOKUP(AI104,BS_ATIVIDADE[#All],3,FALSE))</f>
        <v>PEDRA</v>
      </c>
      <c r="AK104" s="146" t="str">
        <f>BS_CONTROLE[[#This Row],[Local - Partida]]</f>
        <v>752RVD</v>
      </c>
      <c r="AL104" s="146" t="str">
        <f>BS_CONTROLE[[#This Row],[Local - Encerramento]]</f>
        <v>TGR2</v>
      </c>
      <c r="AM104" s="146" t="str">
        <f>BS_CONTROLE[[#This Row],[Entre - Estações]]</f>
        <v>RVD-TAG</v>
      </c>
      <c r="AN104" s="146" t="str">
        <f>BS_CONTROLE[[#This Row],[SB]]</f>
        <v>RVDTAG</v>
      </c>
      <c r="AO104" s="37">
        <f>BS_CONTROLE[[#This Row],[SUB]]</f>
        <v>98</v>
      </c>
      <c r="AP104" s="37">
        <f>BS_CONTROLE[[#This Row],[KM - Inicio]]</f>
        <v>752.38</v>
      </c>
      <c r="AQ104" s="37" t="str">
        <f>BS_CONTROLE[[#This Row],[KM - Fim]]</f>
        <v>-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VAGÕES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Marcelo 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 hidden="1">
      <c r="A105" s="58" t="str">
        <f>D105&amp;B105</f>
        <v>E1445939</v>
      </c>
      <c r="B105" s="195">
        <v>45939</v>
      </c>
      <c r="C105" s="9">
        <f>IF(BS_CONTROLE[[#This Row],[DATA]]="","",WEEKNUM(BS_CONTROLE[[#This Row],[DATA]]))</f>
        <v>41</v>
      </c>
      <c r="D105" s="59" t="s">
        <v>150</v>
      </c>
      <c r="E105" s="156"/>
      <c r="F105" s="196" t="s">
        <v>108</v>
      </c>
      <c r="G105" s="10" t="str">
        <f>IF(D105="","*",VLOOKUP(F105,BS_ATIVIDADE[#All],3,FALSE))</f>
        <v>MECANIZAÇÃO - ESMERILHADORA</v>
      </c>
      <c r="H105" s="154" t="s">
        <v>592</v>
      </c>
      <c r="I105" s="154" t="s">
        <v>592</v>
      </c>
      <c r="J105" s="45">
        <v>98</v>
      </c>
      <c r="K105" s="45">
        <v>662</v>
      </c>
      <c r="L105" s="92">
        <v>721</v>
      </c>
      <c r="M105" s="18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</v>
      </c>
      <c r="N105" s="18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TBS1</v>
      </c>
      <c r="O105" s="154">
        <v>0.875</v>
      </c>
      <c r="P105" s="154">
        <v>4.1666666666666664E-2</v>
      </c>
      <c r="Q105" s="92">
        <v>5900</v>
      </c>
      <c r="R105" s="11" t="str">
        <f>IFERROR(_xlfn.XLOOKUP(F105, BS_ATIVIDADE[ATIVIDADE],BS_ATIVIDADE[UNIDADE] ), "*")</f>
        <v>M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1271</v>
      </c>
      <c r="W105" s="197" t="s">
        <v>1447</v>
      </c>
      <c r="X105" s="59" t="s">
        <v>354</v>
      </c>
      <c r="Y105" s="174"/>
      <c r="Z105" s="174" t="s">
        <v>360</v>
      </c>
      <c r="AA105" s="155">
        <v>1</v>
      </c>
      <c r="AB105" s="78" t="s">
        <v>345</v>
      </c>
      <c r="AC105" s="78" t="s">
        <v>340</v>
      </c>
      <c r="AD105" s="197">
        <v>0.83333333333333337</v>
      </c>
      <c r="AE105" s="92">
        <v>6245</v>
      </c>
      <c r="AF105" s="92">
        <v>6246</v>
      </c>
      <c r="AG105" s="92" t="s">
        <v>11</v>
      </c>
      <c r="AH105" s="56"/>
      <c r="AI105" s="153" t="str">
        <f>IF(BS_CONTROLE[[#This Row],[Atividade]]=0, "-", BS_CONTROLE[[#This Row],[Atividade]])</f>
        <v>MECANIZAÇÃO - ESMERILHADORA</v>
      </c>
      <c r="AJ105" s="10" t="str">
        <f>IF(D105="","*",VLOOKUP(AI105,BS_ATIVIDADE[#All],3,FALSE))</f>
        <v>MECANIZAÇÃO - ESMERILHADORA</v>
      </c>
      <c r="AK105" s="146" t="str">
        <f>BS_CONTROLE[[#This Row],[Local - Partida]]</f>
        <v>TSF1</v>
      </c>
      <c r="AL105" s="146" t="str">
        <f>BS_CONTROLE[[#This Row],[Local - Encerramento]]</f>
        <v>TSF1</v>
      </c>
      <c r="AM105" s="146" t="str">
        <f>BS_CONTROLE[[#This Row],[Entre - Estações]]</f>
        <v>TBS</v>
      </c>
      <c r="AN105" s="146" t="str">
        <f>BS_CONTROLE[[#This Row],[SB]]</f>
        <v>TBS1</v>
      </c>
      <c r="AO105" s="37">
        <f>BS_CONTROLE[[#This Row],[SUB]]</f>
        <v>98</v>
      </c>
      <c r="AP105" s="37">
        <f>BS_CONTROLE[[#This Row],[KM - Inicio]]</f>
        <v>662</v>
      </c>
      <c r="AQ105" s="37">
        <f>BS_CONTROLE[[#This Row],[KM - Fim]]</f>
        <v>721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M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Fernanda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 hidden="1">
      <c r="A106" s="58" t="str">
        <f>D106&amp;B106</f>
        <v/>
      </c>
      <c r="B106" s="195"/>
      <c r="C106" s="9" t="str">
        <f>IF(BS_CONTROLE[[#This Row],[DATA]]="","",WEEKNUM(BS_CONTROLE[[#This Row],[DATA]]))</f>
        <v/>
      </c>
      <c r="D106" s="59"/>
      <c r="E106" s="156"/>
      <c r="F106" s="196"/>
      <c r="G106" s="10" t="str">
        <f>IF(D106="","*",VLOOKUP(F106,BS_ATIVIDADE[#All],3,FALSE))</f>
        <v>*</v>
      </c>
      <c r="H106" s="154"/>
      <c r="I106" s="154"/>
      <c r="J106" s="45"/>
      <c r="K106" s="45"/>
      <c r="L106" s="92"/>
      <c r="M106" s="18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6" s="18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6" s="154"/>
      <c r="P106" s="154"/>
      <c r="Q106" s="92"/>
      <c r="R106" s="11" t="str">
        <f>IFERROR(_xlfn.XLOOKUP(F106, BS_ATIVIDADE[ATIVIDADE],BS_ATIVIDADE[UNIDADE] ), "*")</f>
        <v>*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6" s="89" t="str">
        <f>IFERROR(_xlfn.XLOOKUP(J106, TabelaMap[SUB], TabelaMap[NOME SUB]), "ERRO")</f>
        <v>ERRO</v>
      </c>
      <c r="V106" s="230"/>
      <c r="W106" s="197"/>
      <c r="X106" s="59"/>
      <c r="Y106" s="174"/>
      <c r="Z106" s="174"/>
      <c r="AA106" s="155"/>
      <c r="AB106" s="78"/>
      <c r="AC106" s="78"/>
      <c r="AD106" s="197"/>
      <c r="AE106" s="92"/>
      <c r="AF106" s="92"/>
      <c r="AG106" s="92"/>
      <c r="AH106" s="56"/>
      <c r="AI106" s="153" t="str">
        <f>IF(BS_CONTROLE[[#This Row],[Atividade]]=0, "-", BS_CONTROLE[[#This Row],[Atividade]])</f>
        <v>-</v>
      </c>
      <c r="AJ106" s="10" t="str">
        <f>IF(D106="","*",VLOOKUP(AI106,BS_ATIVIDADE[#All],3,FALSE))</f>
        <v>*</v>
      </c>
      <c r="AK106" s="146">
        <f>BS_CONTROLE[[#This Row],[Local - Partida]]</f>
        <v>0</v>
      </c>
      <c r="AL106" s="146">
        <f>BS_CONTROLE[[#This Row],[Local - Encerramento]]</f>
        <v>0</v>
      </c>
      <c r="AM106" s="146" t="str">
        <f>BS_CONTROLE[[#This Row],[Entre - Estações]]</f>
        <v>-</v>
      </c>
      <c r="AN106" s="146" t="str">
        <f>BS_CONTROLE[[#This Row],[SB]]</f>
        <v>-</v>
      </c>
      <c r="AO106" s="37">
        <f>BS_CONTROLE[[#This Row],[SUB]]</f>
        <v>0</v>
      </c>
      <c r="AP106" s="37">
        <f>BS_CONTROLE[[#This Row],[KM - Inicio]]</f>
        <v>0</v>
      </c>
      <c r="AQ106" s="37">
        <f>BS_CONTROLE[[#This Row],[KM - Fim]]</f>
        <v>0</v>
      </c>
      <c r="AR106" s="46"/>
      <c r="AS106" s="46"/>
      <c r="AT106" s="46"/>
      <c r="AU106" s="46"/>
      <c r="AV106" s="46"/>
      <c r="AW106" s="46"/>
      <c r="AX106" s="46"/>
      <c r="AY106" s="13" t="str">
        <f>IF(D106="","*",IFERROR(IF(ISODD(COUNT(AS106:AX106)),"ERRO",SUM((AT106-AS106),(AV106-AU106),(AX106-AW106))),"ERRO"))</f>
        <v>*</v>
      </c>
      <c r="AZ106" s="17"/>
      <c r="BA106" s="79"/>
      <c r="BB106" s="11" t="str">
        <f>IFERROR(_xlfn.XLOOKUP(AI106, BS_ATIVIDADE[ATIVIDADE],BS_ATIVIDADE[UNIDADE] ), "*")</f>
        <v>*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6" s="12" t="str">
        <f>IFERROR(_xlfn.XLOOKUP(AO106, TabelaMap[SUB], TabelaMap[NOME SUB]), "ERRO")</f>
        <v>ERRO</v>
      </c>
      <c r="BF106" s="18" t="str">
        <f>IF(BS_CONTROLE[[#This Row],[Responsavel pelo boletim]]=0, "-", BS_CONTROLE[[#This Row],[Responsavel pelo boletim]])</f>
        <v>-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Aderente</v>
      </c>
      <c r="BR106" s="25" t="str">
        <f>IF(OR(B106="",F106=""),"*",AY106/P106)</f>
        <v>*</v>
      </c>
      <c r="BS106" s="25" t="str">
        <f>IF(OR(B106="",F106=""),"*",BA106/Q106)</f>
        <v>*</v>
      </c>
      <c r="BT106" s="280" t="str">
        <f t="shared" si="1"/>
        <v/>
      </c>
    </row>
    <row r="107" spans="1:72" hidden="1">
      <c r="A107" s="58" t="str">
        <f>D107&amp;B107</f>
        <v/>
      </c>
      <c r="B107" s="195"/>
      <c r="C107" s="9" t="str">
        <f>IF(BS_CONTROLE[[#This Row],[DATA]]="","",WEEKNUM(BS_CONTROLE[[#This Row],[DATA]]))</f>
        <v/>
      </c>
      <c r="D107" s="59"/>
      <c r="E107" s="156"/>
      <c r="F107" s="196"/>
      <c r="G107" s="10" t="str">
        <f>IF(D107="","*",VLOOKUP(F107,BS_ATIVIDADE[#All],3,FALSE))</f>
        <v>*</v>
      </c>
      <c r="H107" s="154"/>
      <c r="I107" s="154"/>
      <c r="J107" s="45"/>
      <c r="K107" s="45"/>
      <c r="L107" s="92"/>
      <c r="M107" s="18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7" s="154"/>
      <c r="P107" s="154"/>
      <c r="Q107" s="92"/>
      <c r="R107" s="11" t="str">
        <f>IFERROR(_xlfn.XLOOKUP(F107, BS_ATIVIDADE[ATIVIDADE],BS_ATIVIDADE[UNIDADE] ), "*")</f>
        <v>*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7" s="89" t="str">
        <f>IFERROR(_xlfn.XLOOKUP(J107, TabelaMap[SUB], TabelaMap[NOME SUB]), "ERRO")</f>
        <v>ERRO</v>
      </c>
      <c r="V107" s="230"/>
      <c r="W107" s="197"/>
      <c r="X107" s="59"/>
      <c r="Y107" s="174"/>
      <c r="Z107" s="174"/>
      <c r="AA107" s="155"/>
      <c r="AB107" s="78"/>
      <c r="AC107" s="78"/>
      <c r="AD107" s="197"/>
      <c r="AE107" s="92"/>
      <c r="AF107" s="92"/>
      <c r="AG107" s="92"/>
      <c r="AH107" s="56"/>
      <c r="AI107" s="153" t="str">
        <f>IF(BS_CONTROLE[[#This Row],[Atividade]]=0, "-", BS_CONTROLE[[#This Row],[Atividade]])</f>
        <v>-</v>
      </c>
      <c r="AJ107" s="10" t="str">
        <f>IF(D107="","*",VLOOKUP(AI107,BS_ATIVIDADE[#All],3,FALSE))</f>
        <v>*</v>
      </c>
      <c r="AK107" s="146">
        <f>BS_CONTROLE[[#This Row],[Local - Partida]]</f>
        <v>0</v>
      </c>
      <c r="AL107" s="146">
        <f>BS_CONTROLE[[#This Row],[Local - Encerramento]]</f>
        <v>0</v>
      </c>
      <c r="AM107" s="146" t="str">
        <f>BS_CONTROLE[[#This Row],[Entre - Estações]]</f>
        <v>-</v>
      </c>
      <c r="AN107" s="146" t="str">
        <f>BS_CONTROLE[[#This Row],[SB]]</f>
        <v>-</v>
      </c>
      <c r="AO107" s="37">
        <f>BS_CONTROLE[[#This Row],[SUB]]</f>
        <v>0</v>
      </c>
      <c r="AP107" s="37">
        <f>BS_CONTROLE[[#This Row],[KM - Inicio]]</f>
        <v>0</v>
      </c>
      <c r="AQ107" s="37">
        <f>BS_CONTROLE[[#This Row],[KM - Fim]]</f>
        <v>0</v>
      </c>
      <c r="AR107" s="46"/>
      <c r="AS107" s="46"/>
      <c r="AT107" s="46"/>
      <c r="AU107" s="46"/>
      <c r="AV107" s="46"/>
      <c r="AW107" s="46"/>
      <c r="AX107" s="46"/>
      <c r="AY107" s="13" t="str">
        <f>IF(D107="","*",IFERROR(IF(ISODD(COUNT(AS107:AX107)),"ERRO",SUM((AT107-AS107),(AV107-AU107),(AX107-AW107))),"ERRO"))</f>
        <v>*</v>
      </c>
      <c r="AZ107" s="17"/>
      <c r="BA107" s="79"/>
      <c r="BB107" s="11" t="str">
        <f>IFERROR(_xlfn.XLOOKUP(AI107, BS_ATIVIDADE[ATIVIDADE],BS_ATIVIDADE[UNIDADE] ), "*")</f>
        <v>*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7" s="12" t="str">
        <f>IFERROR(_xlfn.XLOOKUP(AO107, TabelaMap[SUB], TabelaMap[NOME SUB]), "ERRO")</f>
        <v>ERRO</v>
      </c>
      <c r="BF107" s="18" t="str">
        <f>IF(BS_CONTROLE[[#This Row],[Responsavel pelo boletim]]=0, "-", BS_CONTROLE[[#This Row],[Responsavel pelo boletim]])</f>
        <v>-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Aderente</v>
      </c>
      <c r="BR107" s="25" t="str">
        <f>IF(OR(B107="",F107=""),"*",AY107/P107)</f>
        <v>*</v>
      </c>
      <c r="BS107" s="25" t="str">
        <f>IF(OR(B107="",F107=""),"*",BA107/Q107)</f>
        <v>*</v>
      </c>
      <c r="BT107" s="280" t="str">
        <f t="shared" si="1"/>
        <v/>
      </c>
    </row>
    <row r="108" spans="1:72" hidden="1">
      <c r="A108" s="58" t="str">
        <f>D108&amp;B108</f>
        <v/>
      </c>
      <c r="B108" s="195"/>
      <c r="C108" s="9" t="str">
        <f>IF(BS_CONTROLE[[#This Row],[DATA]]="","",WEEKNUM(BS_CONTROLE[[#This Row],[DATA]]))</f>
        <v/>
      </c>
      <c r="D108" s="59"/>
      <c r="E108" s="156"/>
      <c r="F108" s="196"/>
      <c r="G108" s="10" t="str">
        <f>IF(D108="","*",VLOOKUP(F108,BS_ATIVIDADE[#All],3,FALSE))</f>
        <v>*</v>
      </c>
      <c r="H108" s="154"/>
      <c r="I108" s="154"/>
      <c r="J108" s="45"/>
      <c r="K108" s="45"/>
      <c r="L108" s="92"/>
      <c r="M108" s="18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8" s="18" t="str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8" s="154"/>
      <c r="P108" s="154"/>
      <c r="Q108" s="92"/>
      <c r="R108" s="11" t="str">
        <f>IFERROR(_xlfn.XLOOKUP(F108, BS_ATIVIDADE[ATIVIDADE],BS_ATIVIDADE[UNIDADE] ), "*")</f>
        <v>*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8" s="89" t="str">
        <f>IFERROR(_xlfn.XLOOKUP(J108, TabelaMap[SUB], TabelaMap[NOME SUB]), "ERRO")</f>
        <v>ERRO</v>
      </c>
      <c r="V108" s="230"/>
      <c r="W108" s="197"/>
      <c r="X108" s="59"/>
      <c r="Y108" s="174"/>
      <c r="Z108" s="174"/>
      <c r="AA108" s="155"/>
      <c r="AB108" s="78"/>
      <c r="AC108" s="78"/>
      <c r="AD108" s="197"/>
      <c r="AE108" s="92"/>
      <c r="AF108" s="92"/>
      <c r="AG108" s="92"/>
      <c r="AH108" s="56"/>
      <c r="AI108" s="153" t="str">
        <f>IF(BS_CONTROLE[[#This Row],[Atividade]]=0, "-", BS_CONTROLE[[#This Row],[Atividade]])</f>
        <v>-</v>
      </c>
      <c r="AJ108" s="10" t="str">
        <f>IF(D108="","*",VLOOKUP(AI108,BS_ATIVIDADE[#All],3,FALSE))</f>
        <v>*</v>
      </c>
      <c r="AK108" s="146">
        <f>BS_CONTROLE[[#This Row],[Local - Partida]]</f>
        <v>0</v>
      </c>
      <c r="AL108" s="146">
        <f>BS_CONTROLE[[#This Row],[Local - Encerramento]]</f>
        <v>0</v>
      </c>
      <c r="AM108" s="146" t="str">
        <f>BS_CONTROLE[[#This Row],[Entre - Estações]]</f>
        <v>-</v>
      </c>
      <c r="AN108" s="146" t="str">
        <f>BS_CONTROLE[[#This Row],[SB]]</f>
        <v>-</v>
      </c>
      <c r="AO108" s="37">
        <f>BS_CONTROLE[[#This Row],[SUB]]</f>
        <v>0</v>
      </c>
      <c r="AP108" s="37">
        <f>BS_CONTROLE[[#This Row],[KM - Inicio]]</f>
        <v>0</v>
      </c>
      <c r="AQ108" s="37">
        <f>BS_CONTROLE[[#This Row],[KM - Fim]]</f>
        <v>0</v>
      </c>
      <c r="AR108" s="46"/>
      <c r="AS108" s="46"/>
      <c r="AT108" s="46"/>
      <c r="AU108" s="46"/>
      <c r="AV108" s="46"/>
      <c r="AW108" s="46"/>
      <c r="AX108" s="46"/>
      <c r="AY108" s="13" t="str">
        <f>IF(D108="","*",IFERROR(IF(ISODD(COUNT(AS108:AX108)),"ERRO",SUM((AT108-AS108),(AV108-AU108),(AX108-AW108))),"ERRO"))</f>
        <v>*</v>
      </c>
      <c r="AZ108" s="17"/>
      <c r="BA108" s="79"/>
      <c r="BB108" s="11" t="str">
        <f>IFERROR(_xlfn.XLOOKUP(AI108, BS_ATIVIDADE[ATIVIDADE],BS_ATIVIDADE[UNIDADE] ), "*")</f>
        <v>*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8" s="12" t="str">
        <f>IFERROR(_xlfn.XLOOKUP(AO108, TabelaMap[SUB], TabelaMap[NOME SUB]), "ERRO")</f>
        <v>ERRO</v>
      </c>
      <c r="BF108" s="18" t="str">
        <f>IF(BS_CONTROLE[[#This Row],[Responsavel pelo boletim]]=0, "-", BS_CONTROLE[[#This Row],[Responsavel pelo boletim]])</f>
        <v>-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Aderente</v>
      </c>
      <c r="BR108" s="25" t="str">
        <f>IF(OR(B108="",F108=""),"*",AY108/P108)</f>
        <v>*</v>
      </c>
      <c r="BS108" s="25" t="str">
        <f>IF(OR(B108="",F108=""),"*",BA108/Q108)</f>
        <v>*</v>
      </c>
      <c r="BT108" s="280" t="str">
        <f t="shared" si="1"/>
        <v/>
      </c>
    </row>
    <row r="109" spans="1:72" hidden="1">
      <c r="A109" s="58" t="str">
        <f>D109&amp;B109</f>
        <v/>
      </c>
      <c r="B109" s="195"/>
      <c r="C109" s="9" t="str">
        <f>IF(BS_CONTROLE[[#This Row],[DATA]]="","",WEEKNUM(BS_CONTROLE[[#This Row],[DATA]]))</f>
        <v/>
      </c>
      <c r="D109" s="59"/>
      <c r="E109" s="156"/>
      <c r="F109" s="196"/>
      <c r="G109" s="10" t="str">
        <f>IF(D109="","*",VLOOKUP(F109,BS_ATIVIDADE[#All],3,FALSE))</f>
        <v>*</v>
      </c>
      <c r="H109" s="154"/>
      <c r="I109" s="154"/>
      <c r="J109" s="45"/>
      <c r="K109" s="45"/>
      <c r="L109" s="92"/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9" s="154"/>
      <c r="P109" s="154"/>
      <c r="Q109" s="92"/>
      <c r="R109" s="11" t="str">
        <f>IFERROR(_xlfn.XLOOKUP(F109, BS_ATIVIDADE[ATIVIDADE],BS_ATIVIDADE[UNIDADE] ), "*")</f>
        <v>*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9" s="89" t="str">
        <f>IFERROR(_xlfn.XLOOKUP(J109, TabelaMap[SUB], TabelaMap[NOME SUB]), "ERRO")</f>
        <v>ERRO</v>
      </c>
      <c r="V109" s="230"/>
      <c r="W109" s="197"/>
      <c r="X109" s="59"/>
      <c r="Y109" s="174"/>
      <c r="Z109" s="174"/>
      <c r="AA109" s="155"/>
      <c r="AB109" s="78"/>
      <c r="AC109" s="78"/>
      <c r="AD109" s="197"/>
      <c r="AE109" s="92"/>
      <c r="AF109" s="92"/>
      <c r="AG109" s="92"/>
      <c r="AH109" s="56"/>
      <c r="AI109" s="153" t="str">
        <f>IF(BS_CONTROLE[[#This Row],[Atividade]]=0, "-", BS_CONTROLE[[#This Row],[Atividade]])</f>
        <v>-</v>
      </c>
      <c r="AJ109" s="10" t="str">
        <f>IF(D109="","*",VLOOKUP(AI109,BS_ATIVIDADE[#All],3,FALSE))</f>
        <v>*</v>
      </c>
      <c r="AK109" s="146">
        <f>BS_CONTROLE[[#This Row],[Local - Partida]]</f>
        <v>0</v>
      </c>
      <c r="AL109" s="146">
        <f>BS_CONTROLE[[#This Row],[Local - Encerramento]]</f>
        <v>0</v>
      </c>
      <c r="AM109" s="146" t="str">
        <f>BS_CONTROLE[[#This Row],[Entre - Estações]]</f>
        <v>-</v>
      </c>
      <c r="AN109" s="146" t="str">
        <f>BS_CONTROLE[[#This Row],[SB]]</f>
        <v>-</v>
      </c>
      <c r="AO109" s="37">
        <f>BS_CONTROLE[[#This Row],[SUB]]</f>
        <v>0</v>
      </c>
      <c r="AP109" s="37">
        <f>BS_CONTROLE[[#This Row],[KM - Inicio]]</f>
        <v>0</v>
      </c>
      <c r="AQ109" s="37">
        <f>BS_CONTROLE[[#This Row],[KM - Fim]]</f>
        <v>0</v>
      </c>
      <c r="AR109" s="46"/>
      <c r="AS109" s="46"/>
      <c r="AT109" s="46"/>
      <c r="AU109" s="46"/>
      <c r="AV109" s="46"/>
      <c r="AW109" s="46"/>
      <c r="AX109" s="46"/>
      <c r="AY109" s="13" t="str">
        <f>IF(D109="","*",IFERROR(IF(ISODD(COUNT(AS109:AX109)),"ERRO",SUM((AT109-AS109),(AV109-AU109),(AX109-AW109))),"ERRO"))</f>
        <v>*</v>
      </c>
      <c r="AZ109" s="17"/>
      <c r="BA109" s="79"/>
      <c r="BB109" s="11" t="str">
        <f>IFERROR(_xlfn.XLOOKUP(AI109, BS_ATIVIDADE[ATIVIDADE],BS_ATIVIDADE[UNIDADE] ), "*")</f>
        <v>*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9" s="12" t="str">
        <f>IFERROR(_xlfn.XLOOKUP(AO109, TabelaMap[SUB], TabelaMap[NOME SUB]), "ERRO")</f>
        <v>ERRO</v>
      </c>
      <c r="BF109" s="18" t="str">
        <f>IF(BS_CONTROLE[[#This Row],[Responsavel pelo boletim]]=0, "-", BS_CONTROLE[[#This Row],[Responsavel pelo boletim]])</f>
        <v>-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Aderente</v>
      </c>
      <c r="BR109" s="25" t="str">
        <f>IF(OR(B109="",F109=""),"*",AY109/P109)</f>
        <v>*</v>
      </c>
      <c r="BS109" s="25" t="str">
        <f>IF(OR(B109="",F109=""),"*",BA109/Q109)</f>
        <v>*</v>
      </c>
      <c r="BT109" s="280" t="str">
        <f t="shared" si="1"/>
        <v/>
      </c>
    </row>
    <row r="110" spans="1:72" hidden="1">
      <c r="A110" s="58" t="str">
        <f>D110&amp;B110</f>
        <v/>
      </c>
      <c r="B110" s="195"/>
      <c r="C110" s="9" t="str">
        <f>IF(BS_CONTROLE[[#This Row],[DATA]]="","",WEEKNUM(BS_CONTROLE[[#This Row],[DATA]]))</f>
        <v/>
      </c>
      <c r="D110" s="59"/>
      <c r="E110" s="156"/>
      <c r="F110" s="196"/>
      <c r="G110" s="10" t="str">
        <f>IF(D110="","*",VLOOKUP(F110,BS_ATIVIDADE[#All],3,FALSE))</f>
        <v>*</v>
      </c>
      <c r="H110" s="154"/>
      <c r="I110" s="154"/>
      <c r="J110" s="45"/>
      <c r="K110" s="45"/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0" s="18" t="str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0" s="154"/>
      <c r="P110" s="154"/>
      <c r="Q110" s="92"/>
      <c r="R110" s="11" t="str">
        <f>IFERROR(_xlfn.XLOOKUP(F110, BS_ATIVIDADE[ATIVIDADE],BS_ATIVIDADE[UNIDADE] ), "*")</f>
        <v>*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0" s="89" t="str">
        <f>IFERROR(_xlfn.XLOOKUP(J110, TabelaMap[SUB], TabelaMap[NOME SUB]), "ERRO")</f>
        <v>ERRO</v>
      </c>
      <c r="V110" s="230"/>
      <c r="W110" s="197"/>
      <c r="X110" s="59"/>
      <c r="Y110" s="174"/>
      <c r="Z110" s="174"/>
      <c r="AA110" s="155"/>
      <c r="AB110" s="78"/>
      <c r="AC110" s="78"/>
      <c r="AD110" s="197"/>
      <c r="AE110" s="92"/>
      <c r="AF110" s="92"/>
      <c r="AG110" s="92"/>
      <c r="AH110" s="56"/>
      <c r="AI110" s="153" t="str">
        <f>IF(BS_CONTROLE[[#This Row],[Atividade]]=0, "-", BS_CONTROLE[[#This Row],[Atividade]])</f>
        <v>-</v>
      </c>
      <c r="AJ110" s="10" t="str">
        <f>IF(D110="","*",VLOOKUP(AI110,BS_ATIVIDADE[#All],3,FALSE))</f>
        <v>*</v>
      </c>
      <c r="AK110" s="146">
        <f>BS_CONTROLE[[#This Row],[Local - Partida]]</f>
        <v>0</v>
      </c>
      <c r="AL110" s="146">
        <f>BS_CONTROLE[[#This Row],[Local - Encerramento]]</f>
        <v>0</v>
      </c>
      <c r="AM110" s="146" t="str">
        <f>BS_CONTROLE[[#This Row],[Entre - Estações]]</f>
        <v>-</v>
      </c>
      <c r="AN110" s="146" t="str">
        <f>BS_CONTROLE[[#This Row],[SB]]</f>
        <v>-</v>
      </c>
      <c r="AO110" s="37">
        <f>BS_CONTROLE[[#This Row],[SUB]]</f>
        <v>0</v>
      </c>
      <c r="AP110" s="37">
        <f>BS_CONTROLE[[#This Row],[KM - Inicio]]</f>
        <v>0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 t="str">
        <f>IF(D110="","*",IFERROR(IF(ISODD(COUNT(AS110:AX110)),"ERRO",SUM((AT110-AS110),(AV110-AU110),(AX110-AW110))),"ERRO"))</f>
        <v>*</v>
      </c>
      <c r="AZ110" s="17"/>
      <c r="BA110" s="79"/>
      <c r="BB110" s="11" t="str">
        <f>IFERROR(_xlfn.XLOOKUP(AI110, BS_ATIVIDADE[ATIVIDADE],BS_ATIVIDADE[UNIDADE] ), "*")</f>
        <v>*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0" s="12" t="str">
        <f>IFERROR(_xlfn.XLOOKUP(AO110, TabelaMap[SUB], TabelaMap[NOME SUB]), "ERRO")</f>
        <v>ERRO</v>
      </c>
      <c r="BF110" s="18" t="str">
        <f>IF(BS_CONTROLE[[#This Row],[Responsavel pelo boletim]]=0, "-", BS_CONTROLE[[#This Row],[Responsavel pelo boletim]])</f>
        <v>-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Aderente</v>
      </c>
      <c r="BR110" s="25" t="str">
        <f>IF(OR(B110="",F110=""),"*",AY110/P110)</f>
        <v>*</v>
      </c>
      <c r="BS110" s="25" t="str">
        <f>IF(OR(B110="",F110=""),"*",BA110/Q110)</f>
        <v>*</v>
      </c>
      <c r="BT110" s="280" t="str">
        <f t="shared" si="1"/>
        <v/>
      </c>
    </row>
    <row r="111" spans="1:72" hidden="1">
      <c r="A111" s="58" t="str">
        <f>D111&amp;B111</f>
        <v/>
      </c>
      <c r="B111" s="195"/>
      <c r="C111" s="9" t="str">
        <f>IF(BS_CONTROLE[[#This Row],[DATA]]="","",WEEKNUM(BS_CONTROLE[[#This Row],[DATA]]))</f>
        <v/>
      </c>
      <c r="D111" s="59"/>
      <c r="E111" s="156"/>
      <c r="F111" s="196"/>
      <c r="G111" s="10" t="str">
        <f>IF(D111="","*",VLOOKUP(F111,BS_ATIVIDADE[#All],3,FALSE))</f>
        <v>*</v>
      </c>
      <c r="H111" s="154"/>
      <c r="I111" s="154"/>
      <c r="J111" s="45"/>
      <c r="K111" s="45"/>
      <c r="L111" s="92"/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54"/>
      <c r="P111" s="154"/>
      <c r="Q111" s="92"/>
      <c r="R111" s="11" t="str">
        <f>IFERROR(_xlfn.XLOOKUP(F111, BS_ATIVIDADE[ATIVIDADE],BS_ATIVIDADE[UNIDADE] ), "*")</f>
        <v>*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89" t="str">
        <f>IFERROR(_xlfn.XLOOKUP(J111, TabelaMap[SUB], TabelaMap[NOME SUB]), "ERRO")</f>
        <v>ERRO</v>
      </c>
      <c r="V111" s="230"/>
      <c r="W111" s="197"/>
      <c r="X111" s="59"/>
      <c r="Y111" s="174"/>
      <c r="Z111" s="174"/>
      <c r="AA111" s="155"/>
      <c r="AB111" s="78"/>
      <c r="AC111" s="78"/>
      <c r="AD111" s="197"/>
      <c r="AE111" s="92"/>
      <c r="AF111" s="92"/>
      <c r="AG111" s="92"/>
      <c r="AH111" s="56"/>
      <c r="AI111" s="153" t="str">
        <f>IF(BS_CONTROLE[[#This Row],[Atividade]]=0, "-", BS_CONTROLE[[#This Row],[Atividade]])</f>
        <v>-</v>
      </c>
      <c r="AJ111" s="10" t="str">
        <f>IF(D111="","*",VLOOKUP(AI111,BS_ATIVIDADE[#All],3,FALSE))</f>
        <v>*</v>
      </c>
      <c r="AK111" s="146">
        <f>BS_CONTROLE[[#This Row],[Local - Partida]]</f>
        <v>0</v>
      </c>
      <c r="AL111" s="146">
        <f>BS_CONTROLE[[#This Row],[Local - Encerramento]]</f>
        <v>0</v>
      </c>
      <c r="AM111" s="146" t="str">
        <f>BS_CONTROLE[[#This Row],[Entre - Estações]]</f>
        <v>-</v>
      </c>
      <c r="AN111" s="146" t="str">
        <f>BS_CONTROLE[[#This Row],[SB]]</f>
        <v>-</v>
      </c>
      <c r="AO111" s="37">
        <f>BS_CONTROLE[[#This Row],[SUB]]</f>
        <v>0</v>
      </c>
      <c r="AP111" s="37">
        <f>BS_CONTROLE[[#This Row],[KM - Inicio]]</f>
        <v>0</v>
      </c>
      <c r="AQ111" s="37">
        <f>BS_CONTROLE[[#This Row],[KM - Fim]]</f>
        <v>0</v>
      </c>
      <c r="AR111" s="46"/>
      <c r="AS111" s="46"/>
      <c r="AT111" s="46"/>
      <c r="AU111" s="46"/>
      <c r="AV111" s="46"/>
      <c r="AW111" s="46"/>
      <c r="AX111" s="46"/>
      <c r="AY111" s="13" t="str">
        <f>IF(D111="","*",IFERROR(IF(ISODD(COUNT(AS111:AX111)),"ERRO",SUM((AT111-AS111),(AV111-AU111),(AX111-AW111))),"ERRO"))</f>
        <v>*</v>
      </c>
      <c r="AZ111" s="17"/>
      <c r="BA111" s="79"/>
      <c r="BB111" s="11" t="str">
        <f>IFERROR(_xlfn.XLOOKUP(AI111, BS_ATIVIDADE[ATIVIDADE],BS_ATIVIDADE[UNIDADE] ), "*")</f>
        <v>*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1" s="12" t="str">
        <f>IFERROR(_xlfn.XLOOKUP(AO111, TabelaMap[SUB], TabelaMap[NOME SUB]), "ERRO")</f>
        <v>ERRO</v>
      </c>
      <c r="BF111" s="18" t="str">
        <f>IF(BS_CONTROLE[[#This Row],[Responsavel pelo boletim]]=0, "-", BS_CONTROLE[[#This Row],[Responsavel pelo boletim]])</f>
        <v>-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Aderente</v>
      </c>
      <c r="BR111" s="25" t="str">
        <f>IF(OR(B111="",F111=""),"*",AY111/P111)</f>
        <v>*</v>
      </c>
      <c r="BS111" s="25" t="str">
        <f>IF(OR(B111="",F111=""),"*",BA111/Q111)</f>
        <v>*</v>
      </c>
      <c r="BT111" s="280" t="str">
        <f t="shared" si="1"/>
        <v/>
      </c>
    </row>
    <row r="112" spans="1:72" hidden="1">
      <c r="A112" s="58" t="str">
        <f>D112&amp;B112</f>
        <v/>
      </c>
      <c r="B112" s="195"/>
      <c r="C112" s="9" t="str">
        <f>IF(BS_CONTROLE[[#This Row],[DATA]]="","",WEEKNUM(BS_CONTROLE[[#This Row],[DATA]]))</f>
        <v/>
      </c>
      <c r="D112" s="59"/>
      <c r="E112" s="156"/>
      <c r="F112" s="196"/>
      <c r="G112" s="10" t="str">
        <f>IF(D112="","*",VLOOKUP(F112,BS_ATIVIDADE[#All],3,FALSE))</f>
        <v>*</v>
      </c>
      <c r="H112" s="154"/>
      <c r="I112" s="154"/>
      <c r="J112" s="45"/>
      <c r="K112" s="45"/>
      <c r="L112" s="92"/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2" s="154"/>
      <c r="P112" s="154"/>
      <c r="Q112" s="92"/>
      <c r="R112" s="11" t="str">
        <f>IFERROR(_xlfn.XLOOKUP(F112, BS_ATIVIDADE[ATIVIDADE],BS_ATIVIDADE[UNIDADE] ), "*")</f>
        <v>*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89" t="str">
        <f>IFERROR(_xlfn.XLOOKUP(J112, TabelaMap[SUB], TabelaMap[NOME SUB]), "ERRO")</f>
        <v>ERRO</v>
      </c>
      <c r="V112" s="230"/>
      <c r="W112" s="197"/>
      <c r="X112" s="59"/>
      <c r="Y112" s="174"/>
      <c r="Z112" s="174"/>
      <c r="AA112" s="155"/>
      <c r="AB112" s="78"/>
      <c r="AC112" s="78"/>
      <c r="AD112" s="197"/>
      <c r="AE112" s="92"/>
      <c r="AF112" s="92"/>
      <c r="AG112" s="92"/>
      <c r="AH112" s="56"/>
      <c r="AI112" s="153" t="str">
        <f>IF(BS_CONTROLE[[#This Row],[Atividade]]=0, "-", BS_CONTROLE[[#This Row],[Atividade]])</f>
        <v>-</v>
      </c>
      <c r="AJ112" s="10" t="str">
        <f>IF(D112="","*",VLOOKUP(AI112,BS_ATIVIDADE[#All],3,FALSE))</f>
        <v>*</v>
      </c>
      <c r="AK112" s="146">
        <f>BS_CONTROLE[[#This Row],[Local - Partida]]</f>
        <v>0</v>
      </c>
      <c r="AL112" s="146">
        <f>BS_CONTROLE[[#This Row],[Local - Encerramento]]</f>
        <v>0</v>
      </c>
      <c r="AM112" s="146" t="str">
        <f>BS_CONTROLE[[#This Row],[Entre - Estações]]</f>
        <v>-</v>
      </c>
      <c r="AN112" s="146" t="str">
        <f>BS_CONTROLE[[#This Row],[SB]]</f>
        <v>-</v>
      </c>
      <c r="AO112" s="37">
        <f>BS_CONTROLE[[#This Row],[SUB]]</f>
        <v>0</v>
      </c>
      <c r="AP112" s="37">
        <f>BS_CONTROLE[[#This Row],[KM - Inicio]]</f>
        <v>0</v>
      </c>
      <c r="AQ112" s="37">
        <f>BS_CONTROLE[[#This Row],[KM - Fim]]</f>
        <v>0</v>
      </c>
      <c r="AR112" s="46"/>
      <c r="AS112" s="46"/>
      <c r="AT112" s="46"/>
      <c r="AU112" s="46"/>
      <c r="AV112" s="46"/>
      <c r="AW112" s="46"/>
      <c r="AX112" s="46"/>
      <c r="AY112" s="13" t="str">
        <f>IF(D112="","*",IFERROR(IF(ISODD(COUNT(AS112:AX112)),"ERRO",SUM((AT112-AS112),(AV112-AU112),(AX112-AW112))),"ERRO"))</f>
        <v>*</v>
      </c>
      <c r="AZ112" s="17"/>
      <c r="BA112" s="79"/>
      <c r="BB112" s="11" t="str">
        <f>IFERROR(_xlfn.XLOOKUP(AI112, BS_ATIVIDADE[ATIVIDADE],BS_ATIVIDADE[UNIDADE] ), "*")</f>
        <v>*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>
        <f>IFERROR(_xlfn.XLOOKUP(AO112, TabelaMap[SUB], TabelaMap[NOME SUB]), "ERRO")</f>
        <v>ERRO</v>
      </c>
      <c r="BF112" s="18" t="str">
        <f>IF(BS_CONTROLE[[#This Row],[Responsavel pelo boletim]]=0, "-", BS_CONTROLE[[#This Row],[Responsavel pelo boletim]])</f>
        <v>-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Aderente</v>
      </c>
      <c r="BR112" s="25" t="str">
        <f>IF(OR(B112="",F112=""),"*",AY112/P112)</f>
        <v>*</v>
      </c>
      <c r="BS112" s="25" t="str">
        <f>IF(OR(B112="",F112=""),"*",BA112/Q112)</f>
        <v>*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01:Y103 V105:Y414 Y104" name="Range1_11_8"/>
    <protectedRange sqref="Z17:AD17 Z30:AD32 Z52:AD55 Z59:AD59 Z61:AD63 Z76:AD90 Z70:AD70 Z92:AD95 Z97:AD103 Z105:AD414" name="Range1_12_8"/>
    <protectedRange sqref="V6:Y16 V28:X29 V26:X26 V18:X20 V22:X24 V33:X35 V37:X40 V43:X46 W55 V56:X58 V49:X50 V60:X60 V64:X64 W70 V72:X72 V74:X74 V66:X68 V91:X91 V104:X104" name="Range1_11_1"/>
    <protectedRange sqref="Z6:AD16 Z28:AD29 Z26:AD26 Z18:AD20 Z22:AD24 Z33:AD35 Z43:AD46 Z56:AD58 Z66:AD68 Z60:AD60 Z64:AD64 AB47:AC47 Z37:AD40 Z72:AD72 Z74:AD74 Z49:Z50 AB49:AD50 AA50 Z91:AD91 Z104:AD104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" name="Range1_12_4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20" priority="2157" operator="equal">
      <formula>"ERRO"</formula>
    </cfRule>
  </conditionalFormatting>
  <conditionalFormatting sqref="X4 Y1:Z5 Y456:Y531 Y415:Z455">
    <cfRule type="cellIs" dxfId="519" priority="2146" operator="equal">
      <formula>"OPORTUNIDADE"</formula>
    </cfRule>
  </conditionalFormatting>
  <conditionalFormatting sqref="AZ6:AZ503">
    <cfRule type="expression" dxfId="518" priority="2141">
      <formula>$BU6=1</formula>
    </cfRule>
  </conditionalFormatting>
  <conditionalFormatting sqref="BQ6:BQ533">
    <cfRule type="cellIs" dxfId="517" priority="2152" operator="equal">
      <formula>"Produção e Intervalo"</formula>
    </cfRule>
    <cfRule type="cellIs" dxfId="516" priority="2153" operator="equal">
      <formula>"Aderente"</formula>
    </cfRule>
    <cfRule type="cellIs" dxfId="515" priority="2154" operator="equal">
      <formula>"Intervalo"</formula>
    </cfRule>
    <cfRule type="cellIs" dxfId="514" priority="2155" operator="equal">
      <formula>"Produção"</formula>
    </cfRule>
    <cfRule type="cellIs" dxfId="513" priority="2156" operator="equal">
      <formula>"ERRO"</formula>
    </cfRule>
  </conditionalFormatting>
  <conditionalFormatting sqref="BR6:BS533">
    <cfRule type="cellIs" dxfId="512" priority="2134" operator="equal">
      <formula>"*"</formula>
    </cfRule>
    <cfRule type="cellIs" dxfId="511" priority="2135" operator="greaterThanOrEqual">
      <formula>1</formula>
    </cfRule>
    <cfRule type="cellIs" dxfId="510" priority="2136" operator="lessThan">
      <formula>1</formula>
    </cfRule>
  </conditionalFormatting>
  <conditionalFormatting sqref="X456:X503 Y456:Y531 Y415:Z455">
    <cfRule type="cellIs" dxfId="509" priority="2082" operator="equal">
      <formula>"NÃO"</formula>
    </cfRule>
    <cfRule type="cellIs" dxfId="508" priority="2083" operator="equal">
      <formula>"SIM"</formula>
    </cfRule>
  </conditionalFormatting>
  <conditionalFormatting sqref="X456:X503">
    <cfRule type="cellIs" dxfId="507" priority="2081" operator="equal">
      <formula>"OPORTUNIDADE"</formula>
    </cfRule>
  </conditionalFormatting>
  <conditionalFormatting sqref="Z456:Z503">
    <cfRule type="cellIs" dxfId="506" priority="2079" operator="equal">
      <formula>"NÃO"</formula>
    </cfRule>
    <cfRule type="cellIs" dxfId="505" priority="2080" operator="equal">
      <formula>"SIM"</formula>
    </cfRule>
  </conditionalFormatting>
  <conditionalFormatting sqref="Z456:Z503">
    <cfRule type="cellIs" dxfId="504" priority="2078" operator="equal">
      <formula>"OPORTUNIDADE"</formula>
    </cfRule>
  </conditionalFormatting>
  <conditionalFormatting sqref="Y1048575:Y1048576">
    <cfRule type="cellIs" dxfId="503" priority="1963" operator="equal">
      <formula>"OPORTUNIDADE"</formula>
    </cfRule>
  </conditionalFormatting>
  <conditionalFormatting sqref="Y1048575:Y1048576">
    <cfRule type="cellIs" dxfId="502" priority="1961" operator="equal">
      <formula>"NÃO"</formula>
    </cfRule>
    <cfRule type="cellIs" dxfId="501" priority="1962" operator="equal">
      <formula>"SIM"</formula>
    </cfRule>
  </conditionalFormatting>
  <conditionalFormatting sqref="Z504:Z529">
    <cfRule type="cellIs" dxfId="500" priority="1698" operator="equal">
      <formula>"OPORTUNIDADE"</formula>
    </cfRule>
  </conditionalFormatting>
  <conditionalFormatting sqref="Z504:Z529">
    <cfRule type="cellIs" dxfId="499" priority="1696" operator="equal">
      <formula>"NÃO"</formula>
    </cfRule>
    <cfRule type="cellIs" dxfId="498" priority="1697" operator="equal">
      <formula>"SIM"</formula>
    </cfRule>
  </conditionalFormatting>
  <conditionalFormatting sqref="X530">
    <cfRule type="cellIs" dxfId="497" priority="1684" operator="equal">
      <formula>"NÃO"</formula>
    </cfRule>
    <cfRule type="cellIs" dxfId="496" priority="1685" operator="equal">
      <formula>"SIM"</formula>
    </cfRule>
  </conditionalFormatting>
  <conditionalFormatting sqref="X530">
    <cfRule type="cellIs" dxfId="495" priority="1683" operator="equal">
      <formula>"OPORTUNIDADE"</formula>
    </cfRule>
  </conditionalFormatting>
  <conditionalFormatting sqref="Z530">
    <cfRule type="cellIs" dxfId="494" priority="1681" operator="equal">
      <formula>"NÃO"</formula>
    </cfRule>
    <cfRule type="cellIs" dxfId="493" priority="1682" operator="equal">
      <formula>"SIM"</formula>
    </cfRule>
  </conditionalFormatting>
  <conditionalFormatting sqref="Z530">
    <cfRule type="cellIs" dxfId="492" priority="1680" operator="equal">
      <formula>"OPORTUNIDADE"</formula>
    </cfRule>
  </conditionalFormatting>
  <conditionalFormatting sqref="BI530">
    <cfRule type="iconSet" priority="1689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690">
      <iconSet showValue="0">
        <cfvo type="percent" val="0"/>
        <cfvo type="num" val="1"/>
        <cfvo type="num" val="1" gte="0"/>
      </iconSet>
    </cfRule>
    <cfRule type="iconSet" priority="1691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692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491" priority="2300">
      <formula>$BU473=1</formula>
    </cfRule>
  </conditionalFormatting>
  <conditionalFormatting sqref="Y17:Z18 Z26 Y30:Z32 Y46:Z46 Z39 Z52:Z55 Z57 Z59 Y67:Z67 Y61:Z63 Z66 Y74:Z74 Z73:Z74 Y70:Z70 Y76:Z92 Z93:Z95 Z97:Z100 Y93:Y100 Y101:Z414">
    <cfRule type="cellIs" dxfId="490" priority="868" operator="equal">
      <formula>"OPORTUNIDADE"</formula>
    </cfRule>
  </conditionalFormatting>
  <conditionalFormatting sqref="Y17:Z18 Z26 Y30:Z32 Y46:Z46 Z39 Z52:Z55 Z57 Z59 Y67:Z67 Y61:Z63 Z66 Y74:Z74 Z73:Z74 Y70:Z70 Y76:Z92 Z93:Z95 Z97:Z100 Y93:Y100 Y101:Z414">
    <cfRule type="cellIs" dxfId="489" priority="866" operator="equal">
      <formula>"NÃO"</formula>
    </cfRule>
    <cfRule type="cellIs" dxfId="488" priority="867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849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21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23">
      <iconSet showValue="0">
        <cfvo type="percent" val="0"/>
        <cfvo type="num" val="1"/>
        <cfvo type="num" val="1" gte="0"/>
      </iconSet>
    </cfRule>
    <cfRule type="iconSet" priority="2424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487" priority="2460">
      <formula>$BU478=1</formula>
    </cfRule>
  </conditionalFormatting>
  <conditionalFormatting sqref="BI504:BI529">
    <cfRule type="iconSet" priority="2461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463">
      <iconSet showValue="0">
        <cfvo type="percent" val="0"/>
        <cfvo type="num" val="1"/>
        <cfvo type="num" val="1" gte="0"/>
      </iconSet>
    </cfRule>
    <cfRule type="iconSet" priority="2464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467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469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486" priority="639" operator="equal">
      <formula>"OPORTUNIDADE"</formula>
    </cfRule>
  </conditionalFormatting>
  <conditionalFormatting sqref="Y6:Z16">
    <cfRule type="cellIs" dxfId="485" priority="637" operator="equal">
      <formula>"NÃO"</formula>
    </cfRule>
    <cfRule type="cellIs" dxfId="484" priority="638" operator="equal">
      <formula>"SIM"</formula>
    </cfRule>
  </conditionalFormatting>
  <conditionalFormatting sqref="BJ6">
    <cfRule type="iconSet" priority="636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35">
      <iconSet showValue="0">
        <cfvo type="percent" val="0"/>
        <cfvo type="num" val="1"/>
        <cfvo type="num" val="1" gte="0"/>
      </iconSet>
    </cfRule>
  </conditionalFormatting>
  <conditionalFormatting sqref="Z23">
    <cfRule type="cellIs" dxfId="483" priority="634" operator="equal">
      <formula>"OPORTUNIDADE"</formula>
    </cfRule>
  </conditionalFormatting>
  <conditionalFormatting sqref="Z23">
    <cfRule type="cellIs" dxfId="482" priority="632" operator="equal">
      <formula>"NÃO"</formula>
    </cfRule>
    <cfRule type="cellIs" dxfId="481" priority="633" operator="equal">
      <formula>"SIM"</formula>
    </cfRule>
  </conditionalFormatting>
  <conditionalFormatting sqref="Z20:Z21">
    <cfRule type="cellIs" dxfId="480" priority="628" operator="equal">
      <formula>"OPORTUNIDADE"</formula>
    </cfRule>
  </conditionalFormatting>
  <conditionalFormatting sqref="Z20:Z21">
    <cfRule type="cellIs" dxfId="479" priority="626" operator="equal">
      <formula>"NÃO"</formula>
    </cfRule>
    <cfRule type="cellIs" dxfId="478" priority="627" operator="equal">
      <formula>"SIM"</formula>
    </cfRule>
  </conditionalFormatting>
  <conditionalFormatting sqref="Z25:Z26">
    <cfRule type="cellIs" dxfId="477" priority="622" operator="equal">
      <formula>"OPORTUNIDADE"</formula>
    </cfRule>
  </conditionalFormatting>
  <conditionalFormatting sqref="Z25:Z26">
    <cfRule type="cellIs" dxfId="476" priority="620" operator="equal">
      <formula>"NÃO"</formula>
    </cfRule>
    <cfRule type="cellIs" dxfId="475" priority="621" operator="equal">
      <formula>"SIM"</formula>
    </cfRule>
  </conditionalFormatting>
  <conditionalFormatting sqref="Z23:Z24">
    <cfRule type="cellIs" dxfId="474" priority="619" operator="equal">
      <formula>"OPORTUNIDADE"</formula>
    </cfRule>
  </conditionalFormatting>
  <conditionalFormatting sqref="Z23:Z24">
    <cfRule type="cellIs" dxfId="473" priority="617" operator="equal">
      <formula>"NÃO"</formula>
    </cfRule>
    <cfRule type="cellIs" dxfId="472" priority="618" operator="equal">
      <formula>"SIM"</formula>
    </cfRule>
  </conditionalFormatting>
  <conditionalFormatting sqref="Z19:Z21">
    <cfRule type="cellIs" dxfId="471" priority="616" operator="equal">
      <formula>"OPORTUNIDADE"</formula>
    </cfRule>
  </conditionalFormatting>
  <conditionalFormatting sqref="Z19:Z21">
    <cfRule type="cellIs" dxfId="470" priority="614" operator="equal">
      <formula>"NÃO"</formula>
    </cfRule>
    <cfRule type="cellIs" dxfId="469" priority="615" operator="equal">
      <formula>"SIM"</formula>
    </cfRule>
  </conditionalFormatting>
  <conditionalFormatting sqref="Y19:Y29">
    <cfRule type="cellIs" dxfId="468" priority="613" operator="equal">
      <formula>"OPORTUNIDADE"</formula>
    </cfRule>
  </conditionalFormatting>
  <conditionalFormatting sqref="Y19:Y29">
    <cfRule type="cellIs" dxfId="467" priority="611" operator="equal">
      <formula>"NÃO"</formula>
    </cfRule>
    <cfRule type="cellIs" dxfId="466" priority="612" operator="equal">
      <formula>"SIM"</formula>
    </cfRule>
  </conditionalFormatting>
  <conditionalFormatting sqref="Z19:Z20">
    <cfRule type="cellIs" dxfId="465" priority="610" operator="equal">
      <formula>"OPORTUNIDADE"</formula>
    </cfRule>
  </conditionalFormatting>
  <conditionalFormatting sqref="Z19:Z20">
    <cfRule type="cellIs" dxfId="464" priority="608" operator="equal">
      <formula>"NÃO"</formula>
    </cfRule>
    <cfRule type="cellIs" dxfId="463" priority="609" operator="equal">
      <formula>"SIM"</formula>
    </cfRule>
  </conditionalFormatting>
  <conditionalFormatting sqref="Y19:Y29">
    <cfRule type="cellIs" dxfId="462" priority="607" operator="equal">
      <formula>"OPORTUNIDADE"</formula>
    </cfRule>
  </conditionalFormatting>
  <conditionalFormatting sqref="Y19:Y29">
    <cfRule type="cellIs" dxfId="461" priority="605" operator="equal">
      <formula>"NÃO"</formula>
    </cfRule>
    <cfRule type="cellIs" dxfId="460" priority="606" operator="equal">
      <formula>"SIM"</formula>
    </cfRule>
  </conditionalFormatting>
  <conditionalFormatting sqref="BP13">
    <cfRule type="iconSet" priority="604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59" priority="603" operator="equal">
      <formula>"OPORTUNIDADE"</formula>
    </cfRule>
  </conditionalFormatting>
  <conditionalFormatting sqref="Z28">
    <cfRule type="cellIs" dxfId="458" priority="601" operator="equal">
      <formula>"NÃO"</formula>
    </cfRule>
    <cfRule type="cellIs" dxfId="457" priority="602" operator="equal">
      <formula>"SIM"</formula>
    </cfRule>
  </conditionalFormatting>
  <conditionalFormatting sqref="Z29">
    <cfRule type="cellIs" dxfId="456" priority="597" operator="equal">
      <formula>"OPORTUNIDADE"</formula>
    </cfRule>
  </conditionalFormatting>
  <conditionalFormatting sqref="Z29">
    <cfRule type="cellIs" dxfId="455" priority="595" operator="equal">
      <formula>"NÃO"</formula>
    </cfRule>
    <cfRule type="cellIs" dxfId="454" priority="596" operator="equal">
      <formula>"SIM"</formula>
    </cfRule>
  </conditionalFormatting>
  <conditionalFormatting sqref="Z27">
    <cfRule type="cellIs" dxfId="453" priority="594" operator="equal">
      <formula>"OPORTUNIDADE"</formula>
    </cfRule>
  </conditionalFormatting>
  <conditionalFormatting sqref="Z27">
    <cfRule type="cellIs" dxfId="452" priority="592" operator="equal">
      <formula>"NÃO"</formula>
    </cfRule>
    <cfRule type="cellIs" dxfId="451" priority="593" operator="equal">
      <formula>"SIM"</formula>
    </cfRule>
  </conditionalFormatting>
  <conditionalFormatting sqref="Z18:Z19">
    <cfRule type="cellIs" dxfId="450" priority="588" operator="equal">
      <formula>"OPORTUNIDADE"</formula>
    </cfRule>
  </conditionalFormatting>
  <conditionalFormatting sqref="Z18:Z19">
    <cfRule type="cellIs" dxfId="449" priority="586" operator="equal">
      <formula>"NÃO"</formula>
    </cfRule>
    <cfRule type="cellIs" dxfId="448" priority="587" operator="equal">
      <formula>"SIM"</formula>
    </cfRule>
  </conditionalFormatting>
  <conditionalFormatting sqref="Y18:Y29">
    <cfRule type="cellIs" dxfId="447" priority="585" operator="equal">
      <formula>"OPORTUNIDADE"</formula>
    </cfRule>
  </conditionalFormatting>
  <conditionalFormatting sqref="Y18:Y29">
    <cfRule type="cellIs" dxfId="446" priority="583" operator="equal">
      <formula>"NÃO"</formula>
    </cfRule>
    <cfRule type="cellIs" dxfId="445" priority="584" operator="equal">
      <formula>"SIM"</formula>
    </cfRule>
  </conditionalFormatting>
  <conditionalFormatting sqref="BK6">
    <cfRule type="iconSet" priority="582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581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44" priority="580" operator="equal">
      <formula>"OPORTUNIDADE"</formula>
    </cfRule>
  </conditionalFormatting>
  <conditionalFormatting sqref="Z24">
    <cfRule type="cellIs" dxfId="443" priority="578" operator="equal">
      <formula>"NÃO"</formula>
    </cfRule>
    <cfRule type="cellIs" dxfId="442" priority="579" operator="equal">
      <formula>"SIM"</formula>
    </cfRule>
  </conditionalFormatting>
  <conditionalFormatting sqref="BP9">
    <cfRule type="iconSet" priority="577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41" priority="576" operator="equal">
      <formula>"OPORTUNIDADE"</formula>
    </cfRule>
  </conditionalFormatting>
  <conditionalFormatting sqref="Z25">
    <cfRule type="cellIs" dxfId="440" priority="574" operator="equal">
      <formula>"NÃO"</formula>
    </cfRule>
    <cfRule type="cellIs" dxfId="439" priority="575" operator="equal">
      <formula>"SIM"</formula>
    </cfRule>
  </conditionalFormatting>
  <conditionalFormatting sqref="Z21">
    <cfRule type="cellIs" dxfId="438" priority="570" operator="equal">
      <formula>"OPORTUNIDADE"</formula>
    </cfRule>
  </conditionalFormatting>
  <conditionalFormatting sqref="Z21">
    <cfRule type="cellIs" dxfId="437" priority="568" operator="equal">
      <formula>"NÃO"</formula>
    </cfRule>
    <cfRule type="cellIs" dxfId="436" priority="569" operator="equal">
      <formula>"SIM"</formula>
    </cfRule>
  </conditionalFormatting>
  <conditionalFormatting sqref="Z22">
    <cfRule type="cellIs" dxfId="435" priority="567" operator="equal">
      <formula>"OPORTUNIDADE"</formula>
    </cfRule>
  </conditionalFormatting>
  <conditionalFormatting sqref="Z22">
    <cfRule type="cellIs" dxfId="434" priority="565" operator="equal">
      <formula>"NÃO"</formula>
    </cfRule>
    <cfRule type="cellIs" dxfId="433" priority="566" operator="equal">
      <formula>"SIM"</formula>
    </cfRule>
  </conditionalFormatting>
  <conditionalFormatting sqref="BJ19">
    <cfRule type="iconSet" priority="561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559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558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557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556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555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554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32" priority="553" operator="equal">
      <formula>"OPORTUNIDADE"</formula>
    </cfRule>
  </conditionalFormatting>
  <conditionalFormatting sqref="Z36">
    <cfRule type="cellIs" dxfId="431" priority="551" operator="equal">
      <formula>"NÃO"</formula>
    </cfRule>
    <cfRule type="cellIs" dxfId="430" priority="552" operator="equal">
      <formula>"SIM"</formula>
    </cfRule>
  </conditionalFormatting>
  <conditionalFormatting sqref="Z36">
    <cfRule type="cellIs" dxfId="429" priority="550" operator="equal">
      <formula>"OPORTUNIDADE"</formula>
    </cfRule>
  </conditionalFormatting>
  <conditionalFormatting sqref="Z36">
    <cfRule type="cellIs" dxfId="428" priority="548" operator="equal">
      <formula>"NÃO"</formula>
    </cfRule>
    <cfRule type="cellIs" dxfId="427" priority="549" operator="equal">
      <formula>"SIM"</formula>
    </cfRule>
  </conditionalFormatting>
  <conditionalFormatting sqref="Z36">
    <cfRule type="cellIs" dxfId="426" priority="538" operator="equal">
      <formula>"OPORTUNIDADE"</formula>
    </cfRule>
  </conditionalFormatting>
  <conditionalFormatting sqref="Z36">
    <cfRule type="cellIs" dxfId="425" priority="536" operator="equal">
      <formula>"NÃO"</formula>
    </cfRule>
    <cfRule type="cellIs" dxfId="424" priority="537" operator="equal">
      <formula>"SIM"</formula>
    </cfRule>
  </conditionalFormatting>
  <conditionalFormatting sqref="Z37:Z38">
    <cfRule type="cellIs" dxfId="423" priority="535" operator="equal">
      <formula>"OPORTUNIDADE"</formula>
    </cfRule>
  </conditionalFormatting>
  <conditionalFormatting sqref="Z37:Z38">
    <cfRule type="cellIs" dxfId="422" priority="533" operator="equal">
      <formula>"NÃO"</formula>
    </cfRule>
    <cfRule type="cellIs" dxfId="421" priority="534" operator="equal">
      <formula>"SIM"</formula>
    </cfRule>
  </conditionalFormatting>
  <conditionalFormatting sqref="BJ18">
    <cfRule type="iconSet" priority="526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25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20" priority="524" operator="equal">
      <formula>"OPORTUNIDADE"</formula>
    </cfRule>
  </conditionalFormatting>
  <conditionalFormatting sqref="Z35:Z36">
    <cfRule type="cellIs" dxfId="419" priority="522" operator="equal">
      <formula>"NÃO"</formula>
    </cfRule>
    <cfRule type="cellIs" dxfId="418" priority="523" operator="equal">
      <formula>"SIM"</formula>
    </cfRule>
  </conditionalFormatting>
  <conditionalFormatting sqref="BK27">
    <cfRule type="iconSet" priority="518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17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00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17" priority="499" operator="equal">
      <formula>"OPORTUNIDADE"</formula>
    </cfRule>
  </conditionalFormatting>
  <conditionalFormatting sqref="Z34:Z35">
    <cfRule type="cellIs" dxfId="416" priority="497" operator="equal">
      <formula>"NÃO"</formula>
    </cfRule>
    <cfRule type="cellIs" dxfId="415" priority="498" operator="equal">
      <formula>"SIM"</formula>
    </cfRule>
  </conditionalFormatting>
  <conditionalFormatting sqref="Z33:Z35">
    <cfRule type="cellIs" dxfId="414" priority="496" operator="equal">
      <formula>"OPORTUNIDADE"</formula>
    </cfRule>
  </conditionalFormatting>
  <conditionalFormatting sqref="Z33:Z35">
    <cfRule type="cellIs" dxfId="413" priority="494" operator="equal">
      <formula>"NÃO"</formula>
    </cfRule>
    <cfRule type="cellIs" dxfId="412" priority="495" operator="equal">
      <formula>"SIM"</formula>
    </cfRule>
  </conditionalFormatting>
  <conditionalFormatting sqref="Z33:Z35">
    <cfRule type="cellIs" dxfId="411" priority="490" operator="equal">
      <formula>"OPORTUNIDADE"</formula>
    </cfRule>
  </conditionalFormatting>
  <conditionalFormatting sqref="Z33:Z35">
    <cfRule type="cellIs" dxfId="410" priority="488" operator="equal">
      <formula>"NÃO"</formula>
    </cfRule>
    <cfRule type="cellIs" dxfId="409" priority="489" operator="equal">
      <formula>"SIM"</formula>
    </cfRule>
  </conditionalFormatting>
  <conditionalFormatting sqref="Z33:Z34">
    <cfRule type="cellIs" dxfId="408" priority="484" operator="equal">
      <formula>"OPORTUNIDADE"</formula>
    </cfRule>
  </conditionalFormatting>
  <conditionalFormatting sqref="Z33:Z34">
    <cfRule type="cellIs" dxfId="407" priority="482" operator="equal">
      <formula>"NÃO"</formula>
    </cfRule>
    <cfRule type="cellIs" dxfId="406" priority="483" operator="equal">
      <formula>"SIM"</formula>
    </cfRule>
  </conditionalFormatting>
  <conditionalFormatting sqref="Y33:Y45">
    <cfRule type="cellIs" dxfId="405" priority="478" operator="equal">
      <formula>"OPORTUNIDADE"</formula>
    </cfRule>
  </conditionalFormatting>
  <conditionalFormatting sqref="Y33:Y45">
    <cfRule type="cellIs" dxfId="404" priority="476" operator="equal">
      <formula>"NÃO"</formula>
    </cfRule>
    <cfRule type="cellIs" dxfId="403" priority="477" operator="equal">
      <formula>"SIM"</formula>
    </cfRule>
  </conditionalFormatting>
  <conditionalFormatting sqref="Y34:Y45">
    <cfRule type="cellIs" dxfId="402" priority="475" operator="equal">
      <formula>"OPORTUNIDADE"</formula>
    </cfRule>
  </conditionalFormatting>
  <conditionalFormatting sqref="Y34:Y45">
    <cfRule type="cellIs" dxfId="401" priority="473" operator="equal">
      <formula>"NÃO"</formula>
    </cfRule>
    <cfRule type="cellIs" dxfId="400" priority="474" operator="equal">
      <formula>"SIM"</formula>
    </cfRule>
  </conditionalFormatting>
  <conditionalFormatting sqref="BK22">
    <cfRule type="iconSet" priority="472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399" priority="465" operator="equal">
      <formula>"OPORTUNIDADE"</formula>
    </cfRule>
  </conditionalFormatting>
  <conditionalFormatting sqref="Z42:Z43">
    <cfRule type="cellIs" dxfId="398" priority="463" operator="equal">
      <formula>"NÃO"</formula>
    </cfRule>
    <cfRule type="cellIs" dxfId="397" priority="464" operator="equal">
      <formula>"SIM"</formula>
    </cfRule>
  </conditionalFormatting>
  <conditionalFormatting sqref="Y46:Y50 Y52:Y60">
    <cfRule type="cellIs" dxfId="396" priority="459" operator="equal">
      <formula>"OPORTUNIDADE"</formula>
    </cfRule>
  </conditionalFormatting>
  <conditionalFormatting sqref="Y46:Y50 Y52:Y60">
    <cfRule type="cellIs" dxfId="395" priority="457" operator="equal">
      <formula>"NÃO"</formula>
    </cfRule>
    <cfRule type="cellIs" dxfId="394" priority="458" operator="equal">
      <formula>"SIM"</formula>
    </cfRule>
  </conditionalFormatting>
  <conditionalFormatting sqref="Z43:Z45">
    <cfRule type="cellIs" dxfId="393" priority="450" operator="equal">
      <formula>"OPORTUNIDADE"</formula>
    </cfRule>
  </conditionalFormatting>
  <conditionalFormatting sqref="Z43:Z45">
    <cfRule type="cellIs" dxfId="392" priority="448" operator="equal">
      <formula>"NÃO"</formula>
    </cfRule>
    <cfRule type="cellIs" dxfId="391" priority="449" operator="equal">
      <formula>"SIM"</formula>
    </cfRule>
  </conditionalFormatting>
  <conditionalFormatting sqref="Z39">
    <cfRule type="cellIs" dxfId="390" priority="444" operator="equal">
      <formula>"OPORTUNIDADE"</formula>
    </cfRule>
  </conditionalFormatting>
  <conditionalFormatting sqref="Z39">
    <cfRule type="cellIs" dxfId="389" priority="442" operator="equal">
      <formula>"NÃO"</formula>
    </cfRule>
    <cfRule type="cellIs" dxfId="388" priority="443" operator="equal">
      <formula>"SIM"</formula>
    </cfRule>
  </conditionalFormatting>
  <conditionalFormatting sqref="Z43:Z44">
    <cfRule type="cellIs" dxfId="387" priority="417" operator="equal">
      <formula>"OPORTUNIDADE"</formula>
    </cfRule>
  </conditionalFormatting>
  <conditionalFormatting sqref="Z43:Z44">
    <cfRule type="cellIs" dxfId="386" priority="415" operator="equal">
      <formula>"NÃO"</formula>
    </cfRule>
    <cfRule type="cellIs" dxfId="385" priority="416" operator="equal">
      <formula>"SIM"</formula>
    </cfRule>
  </conditionalFormatting>
  <conditionalFormatting sqref="Z44:Z46">
    <cfRule type="cellIs" dxfId="384" priority="408" operator="equal">
      <formula>"OPORTUNIDADE"</formula>
    </cfRule>
  </conditionalFormatting>
  <conditionalFormatting sqref="Z44:Z46">
    <cfRule type="cellIs" dxfId="383" priority="406" operator="equal">
      <formula>"NÃO"</formula>
    </cfRule>
    <cfRule type="cellIs" dxfId="382" priority="407" operator="equal">
      <formula>"SIM"</formula>
    </cfRule>
  </conditionalFormatting>
  <conditionalFormatting sqref="BP27">
    <cfRule type="iconSet" priority="387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381" priority="386" operator="equal">
      <formula>"OPORTUNIDADE"</formula>
    </cfRule>
  </conditionalFormatting>
  <conditionalFormatting sqref="Y47:Y60">
    <cfRule type="cellIs" dxfId="380" priority="384" operator="equal">
      <formula>"NÃO"</formula>
    </cfRule>
    <cfRule type="cellIs" dxfId="379" priority="385" operator="equal">
      <formula>"SIM"</formula>
    </cfRule>
  </conditionalFormatting>
  <conditionalFormatting sqref="Z47:Z48">
    <cfRule type="cellIs" dxfId="378" priority="383" operator="equal">
      <formula>"OPORTUNIDADE"</formula>
    </cfRule>
  </conditionalFormatting>
  <conditionalFormatting sqref="Z47:Z48">
    <cfRule type="cellIs" dxfId="377" priority="381" operator="equal">
      <formula>"NÃO"</formula>
    </cfRule>
    <cfRule type="cellIs" dxfId="376" priority="382" operator="equal">
      <formula>"SIM"</formula>
    </cfRule>
  </conditionalFormatting>
  <conditionalFormatting sqref="Z47:Z48">
    <cfRule type="cellIs" dxfId="375" priority="380" operator="equal">
      <formula>"OPORTUNIDADE"</formula>
    </cfRule>
  </conditionalFormatting>
  <conditionalFormatting sqref="Z47:Z48">
    <cfRule type="cellIs" dxfId="374" priority="378" operator="equal">
      <formula>"NÃO"</formula>
    </cfRule>
    <cfRule type="cellIs" dxfId="373" priority="379" operator="equal">
      <formula>"SIM"</formula>
    </cfRule>
  </conditionalFormatting>
  <conditionalFormatting sqref="Y47:Y50 Y52:Y60">
    <cfRule type="cellIs" dxfId="372" priority="377" operator="equal">
      <formula>"OPORTUNIDADE"</formula>
    </cfRule>
  </conditionalFormatting>
  <conditionalFormatting sqref="Y47:Y50 Y52:Y60">
    <cfRule type="cellIs" dxfId="371" priority="375" operator="equal">
      <formula>"NÃO"</formula>
    </cfRule>
    <cfRule type="cellIs" dxfId="370" priority="376" operator="equal">
      <formula>"SIM"</formula>
    </cfRule>
  </conditionalFormatting>
  <conditionalFormatting sqref="Z47">
    <cfRule type="cellIs" dxfId="369" priority="374" operator="equal">
      <formula>"OPORTUNIDADE"</formula>
    </cfRule>
  </conditionalFormatting>
  <conditionalFormatting sqref="Z47">
    <cfRule type="cellIs" dxfId="368" priority="372" operator="equal">
      <formula>"NÃO"</formula>
    </cfRule>
    <cfRule type="cellIs" dxfId="367" priority="373" operator="equal">
      <formula>"SIM"</formula>
    </cfRule>
  </conditionalFormatting>
  <conditionalFormatting sqref="Z47">
    <cfRule type="cellIs" dxfId="366" priority="371" operator="equal">
      <formula>"OPORTUNIDADE"</formula>
    </cfRule>
  </conditionalFormatting>
  <conditionalFormatting sqref="Z47">
    <cfRule type="cellIs" dxfId="365" priority="369" operator="equal">
      <formula>"NÃO"</formula>
    </cfRule>
    <cfRule type="cellIs" dxfId="364" priority="370" operator="equal">
      <formula>"SIM"</formula>
    </cfRule>
  </conditionalFormatting>
  <conditionalFormatting sqref="Z47">
    <cfRule type="cellIs" dxfId="363" priority="368" operator="equal">
      <formula>"OPORTUNIDADE"</formula>
    </cfRule>
  </conditionalFormatting>
  <conditionalFormatting sqref="Z47">
    <cfRule type="cellIs" dxfId="362" priority="366" operator="equal">
      <formula>"NÃO"</formula>
    </cfRule>
    <cfRule type="cellIs" dxfId="361" priority="367" operator="equal">
      <formula>"SIM"</formula>
    </cfRule>
  </conditionalFormatting>
  <conditionalFormatting sqref="Z41">
    <cfRule type="cellIs" dxfId="360" priority="362" operator="equal">
      <formula>"OPORTUNIDADE"</formula>
    </cfRule>
  </conditionalFormatting>
  <conditionalFormatting sqref="Z41">
    <cfRule type="cellIs" dxfId="359" priority="360" operator="equal">
      <formula>"NÃO"</formula>
    </cfRule>
    <cfRule type="cellIs" dxfId="358" priority="361" operator="equal">
      <formula>"SIM"</formula>
    </cfRule>
  </conditionalFormatting>
  <conditionalFormatting sqref="Z41">
    <cfRule type="cellIs" dxfId="357" priority="359" operator="equal">
      <formula>"OPORTUNIDADE"</formula>
    </cfRule>
  </conditionalFormatting>
  <conditionalFormatting sqref="Z41">
    <cfRule type="cellIs" dxfId="356" priority="357" operator="equal">
      <formula>"NÃO"</formula>
    </cfRule>
    <cfRule type="cellIs" dxfId="355" priority="358" operator="equal">
      <formula>"SIM"</formula>
    </cfRule>
  </conditionalFormatting>
  <conditionalFormatting sqref="Z40">
    <cfRule type="cellIs" dxfId="354" priority="353" operator="equal">
      <formula>"OPORTUNIDADE"</formula>
    </cfRule>
  </conditionalFormatting>
  <conditionalFormatting sqref="Z40">
    <cfRule type="cellIs" dxfId="353" priority="351" operator="equal">
      <formula>"NÃO"</formula>
    </cfRule>
    <cfRule type="cellIs" dxfId="352" priority="352" operator="equal">
      <formula>"SIM"</formula>
    </cfRule>
  </conditionalFormatting>
  <conditionalFormatting sqref="Z40">
    <cfRule type="cellIs" dxfId="351" priority="350" operator="equal">
      <formula>"OPORTUNIDADE"</formula>
    </cfRule>
  </conditionalFormatting>
  <conditionalFormatting sqref="Z40">
    <cfRule type="cellIs" dxfId="350" priority="348" operator="equal">
      <formula>"NÃO"</formula>
    </cfRule>
    <cfRule type="cellIs" dxfId="349" priority="349" operator="equal">
      <formula>"SIM"</formula>
    </cfRule>
  </conditionalFormatting>
  <conditionalFormatting sqref="Z40">
    <cfRule type="cellIs" dxfId="348" priority="347" operator="equal">
      <formula>"OPORTUNIDADE"</formula>
    </cfRule>
  </conditionalFormatting>
  <conditionalFormatting sqref="Z40">
    <cfRule type="cellIs" dxfId="347" priority="345" operator="equal">
      <formula>"NÃO"</formula>
    </cfRule>
    <cfRule type="cellIs" dxfId="346" priority="346" operator="equal">
      <formula>"SIM"</formula>
    </cfRule>
  </conditionalFormatting>
  <conditionalFormatting sqref="BP23">
    <cfRule type="iconSet" priority="344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343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45" priority="342" operator="equal">
      <formula>"OPORTUNIDADE"</formula>
    </cfRule>
  </conditionalFormatting>
  <conditionalFormatting sqref="Z45">
    <cfRule type="cellIs" dxfId="344" priority="340" operator="equal">
      <formula>"NÃO"</formula>
    </cfRule>
    <cfRule type="cellIs" dxfId="343" priority="341" operator="equal">
      <formula>"SIM"</formula>
    </cfRule>
  </conditionalFormatting>
  <conditionalFormatting sqref="BJ35:BK35">
    <cfRule type="iconSet" priority="339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338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337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336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470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42" priority="335" operator="equal">
      <formula>"OPORTUNIDADE"</formula>
    </cfRule>
  </conditionalFormatting>
  <conditionalFormatting sqref="Z47:Z49">
    <cfRule type="cellIs" dxfId="341" priority="333" operator="equal">
      <formula>"NÃO"</formula>
    </cfRule>
    <cfRule type="cellIs" dxfId="340" priority="334" operator="equal">
      <formula>"SIM"</formula>
    </cfRule>
  </conditionalFormatting>
  <conditionalFormatting sqref="Z47:Z49">
    <cfRule type="cellIs" dxfId="339" priority="332" operator="equal">
      <formula>"OPORTUNIDADE"</formula>
    </cfRule>
  </conditionalFormatting>
  <conditionalFormatting sqref="Z47:Z49">
    <cfRule type="cellIs" dxfId="338" priority="330" operator="equal">
      <formula>"NÃO"</formula>
    </cfRule>
    <cfRule type="cellIs" dxfId="337" priority="331" operator="equal">
      <formula>"SIM"</formula>
    </cfRule>
  </conditionalFormatting>
  <conditionalFormatting sqref="Z47:Z49">
    <cfRule type="cellIs" dxfId="336" priority="329" operator="equal">
      <formula>"OPORTUNIDADE"</formula>
    </cfRule>
  </conditionalFormatting>
  <conditionalFormatting sqref="Z47:Z49">
    <cfRule type="cellIs" dxfId="335" priority="327" operator="equal">
      <formula>"NÃO"</formula>
    </cfRule>
    <cfRule type="cellIs" dxfId="334" priority="328" operator="equal">
      <formula>"SIM"</formula>
    </cfRule>
  </conditionalFormatting>
  <conditionalFormatting sqref="Z47:Z49">
    <cfRule type="cellIs" dxfId="333" priority="326" operator="equal">
      <formula>"OPORTUNIDADE"</formula>
    </cfRule>
  </conditionalFormatting>
  <conditionalFormatting sqref="Z47:Z49">
    <cfRule type="cellIs" dxfId="332" priority="324" operator="equal">
      <formula>"NÃO"</formula>
    </cfRule>
    <cfRule type="cellIs" dxfId="331" priority="325" operator="equal">
      <formula>"SIM"</formula>
    </cfRule>
  </conditionalFormatting>
  <conditionalFormatting sqref="Z49">
    <cfRule type="cellIs" dxfId="330" priority="317" operator="equal">
      <formula>"OPORTUNIDADE"</formula>
    </cfRule>
  </conditionalFormatting>
  <conditionalFormatting sqref="Z49">
    <cfRule type="cellIs" dxfId="329" priority="315" operator="equal">
      <formula>"NÃO"</formula>
    </cfRule>
    <cfRule type="cellIs" dxfId="328" priority="316" operator="equal">
      <formula>"SIM"</formula>
    </cfRule>
  </conditionalFormatting>
  <conditionalFormatting sqref="Z49">
    <cfRule type="cellIs" dxfId="327" priority="314" operator="equal">
      <formula>"OPORTUNIDADE"</formula>
    </cfRule>
  </conditionalFormatting>
  <conditionalFormatting sqref="Z49">
    <cfRule type="cellIs" dxfId="326" priority="312" operator="equal">
      <formula>"NÃO"</formula>
    </cfRule>
    <cfRule type="cellIs" dxfId="325" priority="313" operator="equal">
      <formula>"SIM"</formula>
    </cfRule>
  </conditionalFormatting>
  <conditionalFormatting sqref="Z49">
    <cfRule type="cellIs" dxfId="324" priority="311" operator="equal">
      <formula>"OPORTUNIDADE"</formula>
    </cfRule>
  </conditionalFormatting>
  <conditionalFormatting sqref="Z49">
    <cfRule type="cellIs" dxfId="323" priority="309" operator="equal">
      <formula>"NÃO"</formula>
    </cfRule>
    <cfRule type="cellIs" dxfId="322" priority="310" operator="equal">
      <formula>"SIM"</formula>
    </cfRule>
  </conditionalFormatting>
  <conditionalFormatting sqref="Z49">
    <cfRule type="cellIs" dxfId="321" priority="308" operator="equal">
      <formula>"OPORTUNIDADE"</formula>
    </cfRule>
  </conditionalFormatting>
  <conditionalFormatting sqref="Z49">
    <cfRule type="cellIs" dxfId="320" priority="306" operator="equal">
      <formula>"NÃO"</formula>
    </cfRule>
    <cfRule type="cellIs" dxfId="319" priority="307" operator="equal">
      <formula>"SIM"</formula>
    </cfRule>
  </conditionalFormatting>
  <conditionalFormatting sqref="Z56">
    <cfRule type="cellIs" dxfId="318" priority="293" operator="equal">
      <formula>"OPORTUNIDADE"</formula>
    </cfRule>
  </conditionalFormatting>
  <conditionalFormatting sqref="Z56">
    <cfRule type="cellIs" dxfId="317" priority="291" operator="equal">
      <formula>"NÃO"</formula>
    </cfRule>
    <cfRule type="cellIs" dxfId="316" priority="292" operator="equal">
      <formula>"SIM"</formula>
    </cfRule>
  </conditionalFormatting>
  <conditionalFormatting sqref="Z56">
    <cfRule type="cellIs" dxfId="315" priority="290" operator="equal">
      <formula>"OPORTUNIDADE"</formula>
    </cfRule>
  </conditionalFormatting>
  <conditionalFormatting sqref="Z56">
    <cfRule type="cellIs" dxfId="314" priority="288" operator="equal">
      <formula>"NÃO"</formula>
    </cfRule>
    <cfRule type="cellIs" dxfId="313" priority="289" operator="equal">
      <formula>"SIM"</formula>
    </cfRule>
  </conditionalFormatting>
  <conditionalFormatting sqref="Z56">
    <cfRule type="cellIs" dxfId="312" priority="287" operator="equal">
      <formula>"OPORTUNIDADE"</formula>
    </cfRule>
  </conditionalFormatting>
  <conditionalFormatting sqref="Z56">
    <cfRule type="cellIs" dxfId="311" priority="285" operator="equal">
      <formula>"NÃO"</formula>
    </cfRule>
    <cfRule type="cellIs" dxfId="310" priority="286" operator="equal">
      <formula>"SIM"</formula>
    </cfRule>
  </conditionalFormatting>
  <conditionalFormatting sqref="Z58">
    <cfRule type="cellIs" dxfId="309" priority="281" operator="equal">
      <formula>"OPORTUNIDADE"</formula>
    </cfRule>
  </conditionalFormatting>
  <conditionalFormatting sqref="Z58">
    <cfRule type="cellIs" dxfId="308" priority="279" operator="equal">
      <formula>"NÃO"</formula>
    </cfRule>
    <cfRule type="cellIs" dxfId="307" priority="280" operator="equal">
      <formula>"SIM"</formula>
    </cfRule>
  </conditionalFormatting>
  <conditionalFormatting sqref="Z58">
    <cfRule type="cellIs" dxfId="306" priority="278" operator="equal">
      <formula>"OPORTUNIDADE"</formula>
    </cfRule>
  </conditionalFormatting>
  <conditionalFormatting sqref="Z58">
    <cfRule type="cellIs" dxfId="305" priority="276" operator="equal">
      <formula>"NÃO"</formula>
    </cfRule>
    <cfRule type="cellIs" dxfId="304" priority="277" operator="equal">
      <formula>"SIM"</formula>
    </cfRule>
  </conditionalFormatting>
  <conditionalFormatting sqref="Z57">
    <cfRule type="cellIs" dxfId="303" priority="263" operator="equal">
      <formula>"OPORTUNIDADE"</formula>
    </cfRule>
  </conditionalFormatting>
  <conditionalFormatting sqref="Z57">
    <cfRule type="cellIs" dxfId="302" priority="261" operator="equal">
      <formula>"NÃO"</formula>
    </cfRule>
    <cfRule type="cellIs" dxfId="301" priority="262" operator="equal">
      <formula>"SIM"</formula>
    </cfRule>
  </conditionalFormatting>
  <conditionalFormatting sqref="BP45">
    <cfRule type="iconSet" priority="259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00" priority="258" operator="equal">
      <formula>"OPORTUNIDADE"</formula>
    </cfRule>
  </conditionalFormatting>
  <conditionalFormatting sqref="Y66">
    <cfRule type="cellIs" dxfId="299" priority="256" operator="equal">
      <formula>"NÃO"</formula>
    </cfRule>
    <cfRule type="cellIs" dxfId="298" priority="257" operator="equal">
      <formula>"SIM"</formula>
    </cfRule>
  </conditionalFormatting>
  <conditionalFormatting sqref="Z66">
    <cfRule type="cellIs" dxfId="297" priority="255" operator="equal">
      <formula>"OPORTUNIDADE"</formula>
    </cfRule>
  </conditionalFormatting>
  <conditionalFormatting sqref="Z66">
    <cfRule type="cellIs" dxfId="296" priority="253" operator="equal">
      <formula>"NÃO"</formula>
    </cfRule>
    <cfRule type="cellIs" dxfId="295" priority="254" operator="equal">
      <formula>"SIM"</formula>
    </cfRule>
  </conditionalFormatting>
  <conditionalFormatting sqref="Z51">
    <cfRule type="cellIs" dxfId="294" priority="252" operator="equal">
      <formula>"OPORTUNIDADE"</formula>
    </cfRule>
  </conditionalFormatting>
  <conditionalFormatting sqref="Z51">
    <cfRule type="cellIs" dxfId="293" priority="250" operator="equal">
      <formula>"NÃO"</formula>
    </cfRule>
    <cfRule type="cellIs" dxfId="292" priority="251" operator="equal">
      <formula>"SIM"</formula>
    </cfRule>
  </conditionalFormatting>
  <conditionalFormatting sqref="Z51">
    <cfRule type="cellIs" dxfId="291" priority="249" operator="equal">
      <formula>"OPORTUNIDADE"</formula>
    </cfRule>
  </conditionalFormatting>
  <conditionalFormatting sqref="Z51">
    <cfRule type="cellIs" dxfId="290" priority="247" operator="equal">
      <formula>"NÃO"</formula>
    </cfRule>
    <cfRule type="cellIs" dxfId="289" priority="248" operator="equal">
      <formula>"SIM"</formula>
    </cfRule>
  </conditionalFormatting>
  <conditionalFormatting sqref="Z51">
    <cfRule type="cellIs" dxfId="288" priority="237" operator="equal">
      <formula>"OPORTUNIDADE"</formula>
    </cfRule>
  </conditionalFormatting>
  <conditionalFormatting sqref="Z51">
    <cfRule type="cellIs" dxfId="287" priority="235" operator="equal">
      <formula>"NÃO"</formula>
    </cfRule>
    <cfRule type="cellIs" dxfId="286" priority="236" operator="equal">
      <formula>"SIM"</formula>
    </cfRule>
  </conditionalFormatting>
  <conditionalFormatting sqref="Z50">
    <cfRule type="cellIs" dxfId="285" priority="234" operator="equal">
      <formula>"OPORTUNIDADE"</formula>
    </cfRule>
  </conditionalFormatting>
  <conditionalFormatting sqref="Z50">
    <cfRule type="cellIs" dxfId="284" priority="232" operator="equal">
      <formula>"NÃO"</formula>
    </cfRule>
    <cfRule type="cellIs" dxfId="283" priority="233" operator="equal">
      <formula>"SIM"</formula>
    </cfRule>
  </conditionalFormatting>
  <conditionalFormatting sqref="Z60">
    <cfRule type="cellIs" dxfId="282" priority="219" operator="equal">
      <formula>"OPORTUNIDADE"</formula>
    </cfRule>
  </conditionalFormatting>
  <conditionalFormatting sqref="Z60">
    <cfRule type="cellIs" dxfId="281" priority="217" operator="equal">
      <formula>"NÃO"</formula>
    </cfRule>
    <cfRule type="cellIs" dxfId="280" priority="218" operator="equal">
      <formula>"SIM"</formula>
    </cfRule>
  </conditionalFormatting>
  <conditionalFormatting sqref="Z60">
    <cfRule type="cellIs" dxfId="279" priority="216" operator="equal">
      <formula>"OPORTUNIDADE"</formula>
    </cfRule>
  </conditionalFormatting>
  <conditionalFormatting sqref="Z60">
    <cfRule type="cellIs" dxfId="278" priority="214" operator="equal">
      <formula>"NÃO"</formula>
    </cfRule>
    <cfRule type="cellIs" dxfId="277" priority="215" operator="equal">
      <formula>"SIM"</formula>
    </cfRule>
  </conditionalFormatting>
  <conditionalFormatting sqref="Z60">
    <cfRule type="cellIs" dxfId="276" priority="213" operator="equal">
      <formula>"OPORTUNIDADE"</formula>
    </cfRule>
  </conditionalFormatting>
  <conditionalFormatting sqref="Z60">
    <cfRule type="cellIs" dxfId="275" priority="211" operator="equal">
      <formula>"NÃO"</formula>
    </cfRule>
    <cfRule type="cellIs" dxfId="274" priority="212" operator="equal">
      <formula>"SIM"</formula>
    </cfRule>
  </conditionalFormatting>
  <conditionalFormatting sqref="Y64">
    <cfRule type="cellIs" dxfId="273" priority="207" operator="equal">
      <formula>"OPORTUNIDADE"</formula>
    </cfRule>
  </conditionalFormatting>
  <conditionalFormatting sqref="Y64">
    <cfRule type="cellIs" dxfId="272" priority="205" operator="equal">
      <formula>"NÃO"</formula>
    </cfRule>
    <cfRule type="cellIs" dxfId="271" priority="206" operator="equal">
      <formula>"SIM"</formula>
    </cfRule>
  </conditionalFormatting>
  <conditionalFormatting sqref="Z64">
    <cfRule type="cellIs" dxfId="270" priority="204" operator="equal">
      <formula>"OPORTUNIDADE"</formula>
    </cfRule>
  </conditionalFormatting>
  <conditionalFormatting sqref="Z64">
    <cfRule type="cellIs" dxfId="269" priority="202" operator="equal">
      <formula>"NÃO"</formula>
    </cfRule>
    <cfRule type="cellIs" dxfId="268" priority="203" operator="equal">
      <formula>"SIM"</formula>
    </cfRule>
  </conditionalFormatting>
  <conditionalFormatting sqref="Y65">
    <cfRule type="cellIs" dxfId="267" priority="177" operator="equal">
      <formula>"OPORTUNIDADE"</formula>
    </cfRule>
  </conditionalFormatting>
  <conditionalFormatting sqref="Y65">
    <cfRule type="cellIs" dxfId="266" priority="175" operator="equal">
      <formula>"NÃO"</formula>
    </cfRule>
    <cfRule type="cellIs" dxfId="265" priority="176" operator="equal">
      <formula>"SIM"</formula>
    </cfRule>
  </conditionalFormatting>
  <conditionalFormatting sqref="Z65">
    <cfRule type="cellIs" dxfId="264" priority="174" operator="equal">
      <formula>"OPORTUNIDADE"</formula>
    </cfRule>
  </conditionalFormatting>
  <conditionalFormatting sqref="Z65">
    <cfRule type="cellIs" dxfId="263" priority="172" operator="equal">
      <formula>"NÃO"</formula>
    </cfRule>
    <cfRule type="cellIs" dxfId="262" priority="173" operator="equal">
      <formula>"SIM"</formula>
    </cfRule>
  </conditionalFormatting>
  <conditionalFormatting sqref="Z65">
    <cfRule type="cellIs" dxfId="261" priority="171" operator="equal">
      <formula>"OPORTUNIDADE"</formula>
    </cfRule>
  </conditionalFormatting>
  <conditionalFormatting sqref="Z65">
    <cfRule type="cellIs" dxfId="260" priority="169" operator="equal">
      <formula>"NÃO"</formula>
    </cfRule>
    <cfRule type="cellIs" dxfId="259" priority="170" operator="equal">
      <formula>"SIM"</formula>
    </cfRule>
  </conditionalFormatting>
  <conditionalFormatting sqref="Z65">
    <cfRule type="cellIs" dxfId="258" priority="168" operator="equal">
      <formula>"OPORTUNIDADE"</formula>
    </cfRule>
  </conditionalFormatting>
  <conditionalFormatting sqref="Z65">
    <cfRule type="cellIs" dxfId="257" priority="166" operator="equal">
      <formula>"NÃO"</formula>
    </cfRule>
    <cfRule type="cellIs" dxfId="256" priority="167" operator="equal">
      <formula>"SIM"</formula>
    </cfRule>
  </conditionalFormatting>
  <conditionalFormatting sqref="Y73:Y75">
    <cfRule type="cellIs" dxfId="255" priority="165" operator="equal">
      <formula>"OPORTUNIDADE"</formula>
    </cfRule>
  </conditionalFormatting>
  <conditionalFormatting sqref="Y73:Y75">
    <cfRule type="cellIs" dxfId="254" priority="163" operator="equal">
      <formula>"NÃO"</formula>
    </cfRule>
    <cfRule type="cellIs" dxfId="253" priority="164" operator="equal">
      <formula>"SIM"</formula>
    </cfRule>
  </conditionalFormatting>
  <conditionalFormatting sqref="Z73:Z74">
    <cfRule type="cellIs" dxfId="252" priority="162" operator="equal">
      <formula>"OPORTUNIDADE"</formula>
    </cfRule>
  </conditionalFormatting>
  <conditionalFormatting sqref="Z73:Z74">
    <cfRule type="cellIs" dxfId="251" priority="160" operator="equal">
      <formula>"NÃO"</formula>
    </cfRule>
    <cfRule type="cellIs" dxfId="250" priority="161" operator="equal">
      <formula>"SIM"</formula>
    </cfRule>
  </conditionalFormatting>
  <conditionalFormatting sqref="Z72">
    <cfRule type="cellIs" dxfId="249" priority="159" operator="equal">
      <formula>"OPORTUNIDADE"</formula>
    </cfRule>
  </conditionalFormatting>
  <conditionalFormatting sqref="Z72">
    <cfRule type="cellIs" dxfId="248" priority="157" operator="equal">
      <formula>"NÃO"</formula>
    </cfRule>
    <cfRule type="cellIs" dxfId="247" priority="158" operator="equal">
      <formula>"SIM"</formula>
    </cfRule>
  </conditionalFormatting>
  <conditionalFormatting sqref="Z72">
    <cfRule type="cellIs" dxfId="246" priority="156" operator="equal">
      <formula>"OPORTUNIDADE"</formula>
    </cfRule>
  </conditionalFormatting>
  <conditionalFormatting sqref="Z72">
    <cfRule type="cellIs" dxfId="245" priority="154" operator="equal">
      <formula>"NÃO"</formula>
    </cfRule>
    <cfRule type="cellIs" dxfId="244" priority="155" operator="equal">
      <formula>"SIM"</formula>
    </cfRule>
  </conditionalFormatting>
  <conditionalFormatting sqref="Z72">
    <cfRule type="cellIs" dxfId="243" priority="153" operator="equal">
      <formula>"OPORTUNIDADE"</formula>
    </cfRule>
  </conditionalFormatting>
  <conditionalFormatting sqref="Z72">
    <cfRule type="cellIs" dxfId="242" priority="151" operator="equal">
      <formula>"NÃO"</formula>
    </cfRule>
    <cfRule type="cellIs" dxfId="241" priority="152" operator="equal">
      <formula>"SIM"</formula>
    </cfRule>
  </conditionalFormatting>
  <conditionalFormatting sqref="Y72:Y73">
    <cfRule type="cellIs" dxfId="240" priority="150" operator="equal">
      <formula>"OPORTUNIDADE"</formula>
    </cfRule>
  </conditionalFormatting>
  <conditionalFormatting sqref="Y72:Y73">
    <cfRule type="cellIs" dxfId="239" priority="148" operator="equal">
      <formula>"NÃO"</formula>
    </cfRule>
    <cfRule type="cellIs" dxfId="238" priority="149" operator="equal">
      <formula>"SIM"</formula>
    </cfRule>
  </conditionalFormatting>
  <conditionalFormatting sqref="BK38">
    <cfRule type="iconSet" priority="147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37" priority="146" operator="equal">
      <formula>"OPORTUNIDADE"</formula>
    </cfRule>
  </conditionalFormatting>
  <conditionalFormatting sqref="Z72:Z73">
    <cfRule type="cellIs" dxfId="236" priority="144" operator="equal">
      <formula>"NÃO"</formula>
    </cfRule>
    <cfRule type="cellIs" dxfId="235" priority="145" operator="equal">
      <formula>"SIM"</formula>
    </cfRule>
  </conditionalFormatting>
  <conditionalFormatting sqref="Y71">
    <cfRule type="cellIs" dxfId="234" priority="143" operator="equal">
      <formula>"OPORTUNIDADE"</formula>
    </cfRule>
  </conditionalFormatting>
  <conditionalFormatting sqref="Y71">
    <cfRule type="cellIs" dxfId="233" priority="141" operator="equal">
      <formula>"NÃO"</formula>
    </cfRule>
    <cfRule type="cellIs" dxfId="232" priority="142" operator="equal">
      <formula>"SIM"</formula>
    </cfRule>
  </conditionalFormatting>
  <conditionalFormatting sqref="Z71">
    <cfRule type="cellIs" dxfId="231" priority="140" operator="equal">
      <formula>"OPORTUNIDADE"</formula>
    </cfRule>
  </conditionalFormatting>
  <conditionalFormatting sqref="Z71">
    <cfRule type="cellIs" dxfId="230" priority="138" operator="equal">
      <formula>"NÃO"</formula>
    </cfRule>
    <cfRule type="cellIs" dxfId="229" priority="139" operator="equal">
      <formula>"SIM"</formula>
    </cfRule>
  </conditionalFormatting>
  <conditionalFormatting sqref="Z71">
    <cfRule type="cellIs" dxfId="228" priority="137" operator="equal">
      <formula>"OPORTUNIDADE"</formula>
    </cfRule>
  </conditionalFormatting>
  <conditionalFormatting sqref="Z71">
    <cfRule type="cellIs" dxfId="227" priority="135" operator="equal">
      <formula>"NÃO"</formula>
    </cfRule>
    <cfRule type="cellIs" dxfId="226" priority="136" operator="equal">
      <formula>"SIM"</formula>
    </cfRule>
  </conditionalFormatting>
  <conditionalFormatting sqref="Z71">
    <cfRule type="cellIs" dxfId="225" priority="134" operator="equal">
      <formula>"OPORTUNIDADE"</formula>
    </cfRule>
  </conditionalFormatting>
  <conditionalFormatting sqref="Z71">
    <cfRule type="cellIs" dxfId="224" priority="132" operator="equal">
      <formula>"NÃO"</formula>
    </cfRule>
    <cfRule type="cellIs" dxfId="223" priority="133" operator="equal">
      <formula>"SIM"</formula>
    </cfRule>
  </conditionalFormatting>
  <conditionalFormatting sqref="Z75">
    <cfRule type="cellIs" dxfId="222" priority="125" operator="equal">
      <formula>"OPORTUNIDADE"</formula>
    </cfRule>
  </conditionalFormatting>
  <conditionalFormatting sqref="Z75">
    <cfRule type="cellIs" dxfId="221" priority="123" operator="equal">
      <formula>"NÃO"</formula>
    </cfRule>
    <cfRule type="cellIs" dxfId="220" priority="124" operator="equal">
      <formula>"SIM"</formula>
    </cfRule>
  </conditionalFormatting>
  <conditionalFormatting sqref="Y75">
    <cfRule type="cellIs" dxfId="219" priority="122" operator="equal">
      <formula>"OPORTUNIDADE"</formula>
    </cfRule>
  </conditionalFormatting>
  <conditionalFormatting sqref="Y75">
    <cfRule type="cellIs" dxfId="218" priority="120" operator="equal">
      <formula>"NÃO"</formula>
    </cfRule>
    <cfRule type="cellIs" dxfId="217" priority="121" operator="equal">
      <formula>"SIM"</formula>
    </cfRule>
  </conditionalFormatting>
  <conditionalFormatting sqref="BK33">
    <cfRule type="iconSet" priority="119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16" priority="118" operator="equal">
      <formula>"OPORTUNIDADE"</formula>
    </cfRule>
  </conditionalFormatting>
  <conditionalFormatting sqref="Y68:Y69">
    <cfRule type="cellIs" dxfId="215" priority="116" operator="equal">
      <formula>"NÃO"</formula>
    </cfRule>
    <cfRule type="cellIs" dxfId="214" priority="117" operator="equal">
      <formula>"SIM"</formula>
    </cfRule>
  </conditionalFormatting>
  <conditionalFormatting sqref="Z68">
    <cfRule type="cellIs" dxfId="213" priority="115" operator="equal">
      <formula>"OPORTUNIDADE"</formula>
    </cfRule>
  </conditionalFormatting>
  <conditionalFormatting sqref="Z68">
    <cfRule type="cellIs" dxfId="212" priority="113" operator="equal">
      <formula>"NÃO"</formula>
    </cfRule>
    <cfRule type="cellIs" dxfId="211" priority="114" operator="equal">
      <formula>"SIM"</formula>
    </cfRule>
  </conditionalFormatting>
  <conditionalFormatting sqref="Z68">
    <cfRule type="cellIs" dxfId="210" priority="112" operator="equal">
      <formula>"OPORTUNIDADE"</formula>
    </cfRule>
  </conditionalFormatting>
  <conditionalFormatting sqref="Z68">
    <cfRule type="cellIs" dxfId="209" priority="110" operator="equal">
      <formula>"NÃO"</formula>
    </cfRule>
    <cfRule type="cellIs" dxfId="208" priority="111" operator="equal">
      <formula>"SIM"</formula>
    </cfRule>
  </conditionalFormatting>
  <conditionalFormatting sqref="Z68">
    <cfRule type="cellIs" dxfId="207" priority="109" operator="equal">
      <formula>"OPORTUNIDADE"</formula>
    </cfRule>
  </conditionalFormatting>
  <conditionalFormatting sqref="Z68">
    <cfRule type="cellIs" dxfId="206" priority="107" operator="equal">
      <formula>"NÃO"</formula>
    </cfRule>
    <cfRule type="cellIs" dxfId="205" priority="108" operator="equal">
      <formula>"SIM"</formula>
    </cfRule>
  </conditionalFormatting>
  <conditionalFormatting sqref="Z68">
    <cfRule type="cellIs" dxfId="204" priority="106" operator="equal">
      <formula>"OPORTUNIDADE"</formula>
    </cfRule>
  </conditionalFormatting>
  <conditionalFormatting sqref="Z68">
    <cfRule type="cellIs" dxfId="203" priority="104" operator="equal">
      <formula>"NÃO"</formula>
    </cfRule>
    <cfRule type="cellIs" dxfId="202" priority="105" operator="equal">
      <formula>"SIM"</formula>
    </cfRule>
  </conditionalFormatting>
  <conditionalFormatting sqref="Z68">
    <cfRule type="cellIs" dxfId="201" priority="103" operator="equal">
      <formula>"OPORTUNIDADE"</formula>
    </cfRule>
  </conditionalFormatting>
  <conditionalFormatting sqref="Z68">
    <cfRule type="cellIs" dxfId="200" priority="101" operator="equal">
      <formula>"NÃO"</formula>
    </cfRule>
    <cfRule type="cellIs" dxfId="199" priority="102" operator="equal">
      <formula>"SIM"</formula>
    </cfRule>
  </conditionalFormatting>
  <conditionalFormatting sqref="Z68">
    <cfRule type="cellIs" dxfId="198" priority="100" operator="equal">
      <formula>"OPORTUNIDADE"</formula>
    </cfRule>
  </conditionalFormatting>
  <conditionalFormatting sqref="Z68">
    <cfRule type="cellIs" dxfId="197" priority="98" operator="equal">
      <formula>"NÃO"</formula>
    </cfRule>
    <cfRule type="cellIs" dxfId="196" priority="99" operator="equal">
      <formula>"SIM"</formula>
    </cfRule>
  </conditionalFormatting>
  <conditionalFormatting sqref="Z68">
    <cfRule type="cellIs" dxfId="195" priority="97" operator="equal">
      <formula>"OPORTUNIDADE"</formula>
    </cfRule>
  </conditionalFormatting>
  <conditionalFormatting sqref="Z68">
    <cfRule type="cellIs" dxfId="194" priority="95" operator="equal">
      <formula>"NÃO"</formula>
    </cfRule>
    <cfRule type="cellIs" dxfId="193" priority="96" operator="equal">
      <formula>"SIM"</formula>
    </cfRule>
  </conditionalFormatting>
  <conditionalFormatting sqref="Z68">
    <cfRule type="cellIs" dxfId="192" priority="94" operator="equal">
      <formula>"OPORTUNIDADE"</formula>
    </cfRule>
  </conditionalFormatting>
  <conditionalFormatting sqref="Z68">
    <cfRule type="cellIs" dxfId="191" priority="92" operator="equal">
      <formula>"NÃO"</formula>
    </cfRule>
    <cfRule type="cellIs" dxfId="190" priority="93" operator="equal">
      <formula>"SIM"</formula>
    </cfRule>
  </conditionalFormatting>
  <conditionalFormatting sqref="Y67:Y69">
    <cfRule type="cellIs" dxfId="189" priority="91" operator="equal">
      <formula>"OPORTUNIDADE"</formula>
    </cfRule>
  </conditionalFormatting>
  <conditionalFormatting sqref="Y67:Y69">
    <cfRule type="cellIs" dxfId="188" priority="89" operator="equal">
      <formula>"NÃO"</formula>
    </cfRule>
    <cfRule type="cellIs" dxfId="187" priority="90" operator="equal">
      <formula>"SIM"</formula>
    </cfRule>
  </conditionalFormatting>
  <conditionalFormatting sqref="Z67:Z68">
    <cfRule type="cellIs" dxfId="186" priority="88" operator="equal">
      <formula>"OPORTUNIDADE"</formula>
    </cfRule>
  </conditionalFormatting>
  <conditionalFormatting sqref="Z67:Z68">
    <cfRule type="cellIs" dxfId="185" priority="86" operator="equal">
      <formula>"NÃO"</formula>
    </cfRule>
    <cfRule type="cellIs" dxfId="184" priority="87" operator="equal">
      <formula>"SIM"</formula>
    </cfRule>
  </conditionalFormatting>
  <conditionalFormatting sqref="Z69">
    <cfRule type="cellIs" dxfId="183" priority="85" operator="equal">
      <formula>"OPORTUNIDADE"</formula>
    </cfRule>
  </conditionalFormatting>
  <conditionalFormatting sqref="Z69">
    <cfRule type="cellIs" dxfId="182" priority="83" operator="equal">
      <formula>"NÃO"</formula>
    </cfRule>
    <cfRule type="cellIs" dxfId="181" priority="84" operator="equal">
      <formula>"SIM"</formula>
    </cfRule>
  </conditionalFormatting>
  <conditionalFormatting sqref="Z69">
    <cfRule type="cellIs" dxfId="180" priority="82" operator="equal">
      <formula>"OPORTUNIDADE"</formula>
    </cfRule>
  </conditionalFormatting>
  <conditionalFormatting sqref="Z69">
    <cfRule type="cellIs" dxfId="179" priority="80" operator="equal">
      <formula>"NÃO"</formula>
    </cfRule>
    <cfRule type="cellIs" dxfId="178" priority="81" operator="equal">
      <formula>"SIM"</formula>
    </cfRule>
  </conditionalFormatting>
  <conditionalFormatting sqref="Z69">
    <cfRule type="cellIs" dxfId="177" priority="79" operator="equal">
      <formula>"OPORTUNIDADE"</formula>
    </cfRule>
  </conditionalFormatting>
  <conditionalFormatting sqref="Z69">
    <cfRule type="cellIs" dxfId="176" priority="77" operator="equal">
      <formula>"NÃO"</formula>
    </cfRule>
    <cfRule type="cellIs" dxfId="175" priority="78" operator="equal">
      <formula>"SIM"</formula>
    </cfRule>
  </conditionalFormatting>
  <conditionalFormatting sqref="Z69">
    <cfRule type="cellIs" dxfId="174" priority="76" operator="equal">
      <formula>"OPORTUNIDADE"</formula>
    </cfRule>
  </conditionalFormatting>
  <conditionalFormatting sqref="Z69">
    <cfRule type="cellIs" dxfId="173" priority="74" operator="equal">
      <formula>"NÃO"</formula>
    </cfRule>
    <cfRule type="cellIs" dxfId="172" priority="75" operator="equal">
      <formula>"SIM"</formula>
    </cfRule>
  </conditionalFormatting>
  <conditionalFormatting sqref="BK37">
    <cfRule type="iconSet" priority="67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66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65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6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62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61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60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171" priority="48" operator="equal">
      <formula>"OPORTUNIDADE"</formula>
    </cfRule>
  </conditionalFormatting>
  <conditionalFormatting sqref="Z91:Z92">
    <cfRule type="cellIs" dxfId="170" priority="46" operator="equal">
      <formula>"NÃO"</formula>
    </cfRule>
    <cfRule type="cellIs" dxfId="169" priority="47" operator="equal">
      <formula>"SIM"</formula>
    </cfRule>
  </conditionalFormatting>
  <conditionalFormatting sqref="Y91:Y100">
    <cfRule type="cellIs" dxfId="168" priority="45" operator="equal">
      <formula>"OPORTUNIDADE"</formula>
    </cfRule>
  </conditionalFormatting>
  <conditionalFormatting sqref="Y91:Y100">
    <cfRule type="cellIs" dxfId="167" priority="43" operator="equal">
      <formula>"NÃO"</formula>
    </cfRule>
    <cfRule type="cellIs" dxfId="166" priority="44" operator="equal">
      <formula>"SIM"</formula>
    </cfRule>
  </conditionalFormatting>
  <conditionalFormatting sqref="BK81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65" priority="39" operator="equal">
      <formula>"OPORTUNIDADE"</formula>
    </cfRule>
  </conditionalFormatting>
  <conditionalFormatting sqref="Z96">
    <cfRule type="cellIs" dxfId="164" priority="37" operator="equal">
      <formula>"NÃO"</formula>
    </cfRule>
    <cfRule type="cellIs" dxfId="163" priority="38" operator="equal">
      <formula>"SIM"</formula>
    </cfRule>
  </conditionalFormatting>
  <conditionalFormatting sqref="BP84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Z105">
    <cfRule type="cellIs" dxfId="162" priority="12" operator="equal">
      <formula>"OPORTUNIDADE"</formula>
    </cfRule>
  </conditionalFormatting>
  <conditionalFormatting sqref="Z105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Y105">
    <cfRule type="cellIs" dxfId="159" priority="9" operator="equal">
      <formula>"OPORTUNIDADE"</formula>
    </cfRule>
  </conditionalFormatting>
  <conditionalFormatting sqref="Y105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Z104">
    <cfRule type="cellIs" dxfId="156" priority="6" operator="equal">
      <formula>"OPORTUNIDADE"</formula>
    </cfRule>
  </conditionalFormatting>
  <conditionalFormatting sqref="Z104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04">
    <cfRule type="cellIs" dxfId="153" priority="3" operator="equal">
      <formula>"OPORTUNIDADE"</formula>
    </cfRule>
  </conditionalFormatting>
  <conditionalFormatting sqref="Y104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1448</v>
      </c>
      <c r="D5" s="308"/>
      <c r="E5" s="308"/>
      <c r="F5" s="308"/>
      <c r="G5" s="308"/>
      <c r="H5" s="308"/>
      <c r="I5" s="308"/>
      <c r="J5" s="309"/>
      <c r="K5" s="310" t="s">
        <v>1449</v>
      </c>
      <c r="L5" s="311"/>
      <c r="M5" s="311"/>
      <c r="N5" s="311"/>
      <c r="O5" s="312" t="s">
        <v>1450</v>
      </c>
      <c r="P5" s="312"/>
      <c r="Q5" s="313"/>
    </row>
    <row r="6" spans="1:17" s="102" customFormat="1" ht="15" customHeight="1">
      <c r="A6" s="96" t="s">
        <v>1451</v>
      </c>
      <c r="B6" s="103" t="s">
        <v>1452</v>
      </c>
      <c r="C6" s="104" t="s">
        <v>1166</v>
      </c>
      <c r="D6" s="105" t="s">
        <v>1167</v>
      </c>
      <c r="E6" s="104" t="s">
        <v>1453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1454</v>
      </c>
      <c r="M6" s="150" t="s">
        <v>30</v>
      </c>
      <c r="N6" s="151" t="s">
        <v>1161</v>
      </c>
      <c r="O6" s="170" t="s">
        <v>1204</v>
      </c>
      <c r="P6" s="170"/>
      <c r="Q6" s="219" t="s">
        <v>1455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1</v>
      </c>
      <c r="P93" s="99"/>
      <c r="Q93" s="157" t="str">
        <f>IF($A$2=1,IF(FN_MC!BJ92="","*",FN_MC!BJ92),IF(FN_MC!BK92="","*",FN_MC!BK92))</f>
        <v>Verificando faixa com o CCO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1</v>
      </c>
      <c r="P94" s="99"/>
      <c r="Q94" s="157" t="str">
        <f>IF($A$2=1,IF(FN_MC!BJ93="","*",FN_MC!BJ93),IF(FN_MC!BK93="","*",FN_MC!BK93))</f>
        <v>Aguardando envio MC1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1</v>
      </c>
      <c r="P96" s="99"/>
      <c r="Q96" s="157" t="str">
        <f>IF($A$2=1,IF(FN_MC!BJ95="","*",FN_MC!BJ95),IF(FN_MC!BK95="","*",FN_MC!BK95))</f>
        <v>Aguardando envio MC1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1</v>
      </c>
      <c r="P97" s="99"/>
      <c r="Q97" s="157" t="str">
        <f>IF($A$2=1,IF(FN_MC!BJ96="","*",FN_MC!BJ96),IF(FN_MC!BK96="","*",FN_MC!BK96))</f>
        <v>Aguardando envio MC1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1</v>
      </c>
      <c r="P100" s="99"/>
      <c r="Q100" s="157" t="str">
        <f>IF($A$2=1,IF(FN_MC!BJ99="","*",FN_MC!BJ99),IF(FN_MC!BK99="","*",FN_MC!BK99))</f>
        <v>Aguardando envio MC1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1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>
        <f>IF(FN_MC!B104="","*",FN_MC!B104)</f>
        <v>45939</v>
      </c>
      <c r="B105" s="107" t="str">
        <f>IF(FN_MC!X104="","*",FN_MC!X104)</f>
        <v>Contrato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W71</v>
      </c>
      <c r="F105" s="108" t="str">
        <f>IF(FN_MC!H104="","*",FN_MC!H104)</f>
        <v>752RVD</v>
      </c>
      <c r="G105" s="108" t="str">
        <f>IF(FN_MC!M104="","*",FN_MC!M104)</f>
        <v>RVD-TAG</v>
      </c>
      <c r="H105" s="166">
        <f>IF(FN_MC!K104="","*",FN_MC!K104)</f>
        <v>752.38</v>
      </c>
      <c r="I105" s="141">
        <f>IF(FN_MC!O104="","*",FN_MC!O104)</f>
        <v>0.79166666666666663</v>
      </c>
      <c r="J105" s="141">
        <f>IF(FN_MC!P104="","*",FN_MC!P104)</f>
        <v>4.1666666666666664E-2</v>
      </c>
      <c r="K105" s="152" t="str">
        <f>IF(FN_MC!AK104="","*",FN_MC!AK104)</f>
        <v>752RVD</v>
      </c>
      <c r="L105" s="152" t="str">
        <f>IF(FN_MC!AM104="","*",FN_MC!AM104)</f>
        <v>RVD-TAG</v>
      </c>
      <c r="M105" s="152">
        <f>IF(FN_MC!AP104="","*",FN_MC!AP104)</f>
        <v>752.38</v>
      </c>
      <c r="N105" s="152" t="str">
        <f>IF(FN_MC!AM104="","*",FN_MC!AM104)</f>
        <v>RVD-TAG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Oportunidade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E14</v>
      </c>
      <c r="F106" s="108" t="str">
        <f>IF(FN_MC!H105="","*",FN_MC!H105)</f>
        <v>TSF1</v>
      </c>
      <c r="G106" s="108" t="str">
        <f>IF(FN_MC!M105="","*",FN_MC!M105)</f>
        <v>TBS</v>
      </c>
      <c r="H106" s="166">
        <f>IF(FN_MC!K105="","*",FN_MC!K105)</f>
        <v>662</v>
      </c>
      <c r="I106" s="141">
        <f>IF(FN_MC!O105="","*",FN_MC!O105)</f>
        <v>0.875</v>
      </c>
      <c r="J106" s="141">
        <f>IF(FN_MC!P105="","*",FN_MC!P105)</f>
        <v>4.1666666666666664E-2</v>
      </c>
      <c r="K106" s="152" t="str">
        <f>IF(FN_MC!AK105="","*",FN_MC!AK105)</f>
        <v>TSF1</v>
      </c>
      <c r="L106" s="152" t="str">
        <f>IF(FN_MC!AM105="","*",FN_MC!AM105)</f>
        <v>TBS</v>
      </c>
      <c r="M106" s="152">
        <f>IF(FN_MC!AP105="","*",FN_MC!AP105)</f>
        <v>662</v>
      </c>
      <c r="N106" s="152" t="str">
        <f>IF(FN_MC!AM105="","*",FN_MC!AM105)</f>
        <v>TBS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 t="str">
        <f>IF(FN_MC!B106="","*",FN_MC!B106)</f>
        <v>*</v>
      </c>
      <c r="B107" s="107" t="str">
        <f>IF(FN_MC!X106="","*",FN_MC!X106)</f>
        <v>*</v>
      </c>
      <c r="C107" s="108" t="str">
        <f>IF(FN_MC!S106="","*",FN_MC!S106)</f>
        <v>-</v>
      </c>
      <c r="D107" s="108" t="str">
        <f>IF(FN_MC!T106="","*",FN_MC!T106)</f>
        <v>-</v>
      </c>
      <c r="E107" s="108" t="str">
        <f>IF(FN_MC!D106="","*",FN_MC!D106)</f>
        <v>*</v>
      </c>
      <c r="F107" s="108" t="str">
        <f>IF(FN_MC!H106="","*",FN_MC!H106)</f>
        <v>*</v>
      </c>
      <c r="G107" s="108" t="str">
        <f>IF(FN_MC!M106="","*",FN_MC!M106)</f>
        <v>-</v>
      </c>
      <c r="H107" s="166" t="str">
        <f>IF(FN_MC!K106="","*",FN_MC!K106)</f>
        <v>*</v>
      </c>
      <c r="I107" s="141" t="str">
        <f>IF(FN_MC!O106="","*",FN_MC!O106)</f>
        <v>*</v>
      </c>
      <c r="J107" s="141" t="str">
        <f>IF(FN_MC!P106="","*",FN_MC!P106)</f>
        <v>*</v>
      </c>
      <c r="K107" s="152">
        <f>IF(FN_MC!AK106="","*",FN_MC!AK106)</f>
        <v>0</v>
      </c>
      <c r="L107" s="152" t="str">
        <f>IF(FN_MC!AM106="","*",FN_MC!AM106)</f>
        <v>-</v>
      </c>
      <c r="M107" s="152">
        <f>IF(FN_MC!AP106="","*",FN_MC!AP106)</f>
        <v>0</v>
      </c>
      <c r="N107" s="152" t="str">
        <f>IF(FN_MC!AM106="","*",FN_MC!AM106)</f>
        <v>-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 t="str">
        <f>IF(FN_MC!B107="","*",FN_MC!B107)</f>
        <v>*</v>
      </c>
      <c r="B108" s="107" t="str">
        <f>IF(FN_MC!X107="","*",FN_MC!X107)</f>
        <v>*</v>
      </c>
      <c r="C108" s="108" t="str">
        <f>IF(FN_MC!S107="","*",FN_MC!S107)</f>
        <v>-</v>
      </c>
      <c r="D108" s="108" t="str">
        <f>IF(FN_MC!T107="","*",FN_MC!T107)</f>
        <v>-</v>
      </c>
      <c r="E108" s="108" t="str">
        <f>IF(FN_MC!D107="","*",FN_MC!D107)</f>
        <v>*</v>
      </c>
      <c r="F108" s="108" t="str">
        <f>IF(FN_MC!H107="","*",FN_MC!H107)</f>
        <v>*</v>
      </c>
      <c r="G108" s="108" t="str">
        <f>IF(FN_MC!M107="","*",FN_MC!M107)</f>
        <v>-</v>
      </c>
      <c r="H108" s="166" t="str">
        <f>IF(FN_MC!K107="","*",FN_MC!K107)</f>
        <v>*</v>
      </c>
      <c r="I108" s="141" t="str">
        <f>IF(FN_MC!O107="","*",FN_MC!O107)</f>
        <v>*</v>
      </c>
      <c r="J108" s="141" t="str">
        <f>IF(FN_MC!P107="","*",FN_MC!P107)</f>
        <v>*</v>
      </c>
      <c r="K108" s="152">
        <f>IF(FN_MC!AK107="","*",FN_MC!AK107)</f>
        <v>0</v>
      </c>
      <c r="L108" s="152" t="str">
        <f>IF(FN_MC!AM107="","*",FN_MC!AM107)</f>
        <v>-</v>
      </c>
      <c r="M108" s="152">
        <f>IF(FN_MC!AP107="","*",FN_MC!AP107)</f>
        <v>0</v>
      </c>
      <c r="N108" s="152" t="str">
        <f>IF(FN_MC!AM107="","*",FN_MC!AM107)</f>
        <v>-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 t="str">
        <f>IF(FN_MC!B108="","*",FN_MC!B108)</f>
        <v>*</v>
      </c>
      <c r="B109" s="107" t="str">
        <f>IF(FN_MC!X108="","*",FN_MC!X108)</f>
        <v>*</v>
      </c>
      <c r="C109" s="108" t="str">
        <f>IF(FN_MC!S108="","*",FN_MC!S108)</f>
        <v>-</v>
      </c>
      <c r="D109" s="108" t="str">
        <f>IF(FN_MC!T108="","*",FN_MC!T108)</f>
        <v>-</v>
      </c>
      <c r="E109" s="108" t="str">
        <f>IF(FN_MC!D108="","*",FN_MC!D108)</f>
        <v>*</v>
      </c>
      <c r="F109" s="108" t="str">
        <f>IF(FN_MC!H108="","*",FN_MC!H108)</f>
        <v>*</v>
      </c>
      <c r="G109" s="108" t="str">
        <f>IF(FN_MC!M108="","*",FN_MC!M108)</f>
        <v>-</v>
      </c>
      <c r="H109" s="166" t="str">
        <f>IF(FN_MC!K108="","*",FN_MC!K108)</f>
        <v>*</v>
      </c>
      <c r="I109" s="141" t="str">
        <f>IF(FN_MC!O108="","*",FN_MC!O108)</f>
        <v>*</v>
      </c>
      <c r="J109" s="141" t="str">
        <f>IF(FN_MC!P108="","*",FN_MC!P108)</f>
        <v>*</v>
      </c>
      <c r="K109" s="152">
        <f>IF(FN_MC!AK108="","*",FN_MC!AK108)</f>
        <v>0</v>
      </c>
      <c r="L109" s="152" t="str">
        <f>IF(FN_MC!AM108="","*",FN_MC!AM108)</f>
        <v>-</v>
      </c>
      <c r="M109" s="152">
        <f>IF(FN_MC!AP108="","*",FN_MC!AP108)</f>
        <v>0</v>
      </c>
      <c r="N109" s="152" t="str">
        <f>IF(FN_MC!AM108="","*",FN_MC!AM108)</f>
        <v>-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 t="str">
        <f>IF(FN_MC!B109="","*",FN_MC!B109)</f>
        <v>*</v>
      </c>
      <c r="B110" s="107" t="str">
        <f>IF(FN_MC!X109="","*",FN_MC!X109)</f>
        <v>*</v>
      </c>
      <c r="C110" s="108" t="str">
        <f>IF(FN_MC!S109="","*",FN_MC!S109)</f>
        <v>-</v>
      </c>
      <c r="D110" s="108" t="str">
        <f>IF(FN_MC!T109="","*",FN_MC!T109)</f>
        <v>-</v>
      </c>
      <c r="E110" s="108" t="str">
        <f>IF(FN_MC!D109="","*",FN_MC!D109)</f>
        <v>*</v>
      </c>
      <c r="F110" s="108" t="str">
        <f>IF(FN_MC!H109="","*",FN_MC!H109)</f>
        <v>*</v>
      </c>
      <c r="G110" s="108" t="str">
        <f>IF(FN_MC!M109="","*",FN_MC!M109)</f>
        <v>-</v>
      </c>
      <c r="H110" s="166" t="str">
        <f>IF(FN_MC!K109="","*",FN_MC!K109)</f>
        <v>*</v>
      </c>
      <c r="I110" s="141" t="str">
        <f>IF(FN_MC!O109="","*",FN_MC!O109)</f>
        <v>*</v>
      </c>
      <c r="J110" s="141" t="str">
        <f>IF(FN_MC!P109="","*",FN_MC!P109)</f>
        <v>*</v>
      </c>
      <c r="K110" s="152">
        <f>IF(FN_MC!AK109="","*",FN_MC!AK109)</f>
        <v>0</v>
      </c>
      <c r="L110" s="152" t="str">
        <f>IF(FN_MC!AM109="","*",FN_MC!AM109)</f>
        <v>-</v>
      </c>
      <c r="M110" s="152">
        <f>IF(FN_MC!AP109="","*",FN_MC!AP109)</f>
        <v>0</v>
      </c>
      <c r="N110" s="152" t="str">
        <f>IF(FN_MC!AM109="","*",FN_MC!AM109)</f>
        <v>-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 t="str">
        <f>IF(FN_MC!B110="","*",FN_MC!B110)</f>
        <v>*</v>
      </c>
      <c r="B111" s="107" t="str">
        <f>IF(FN_MC!X110="","*",FN_MC!X110)</f>
        <v>*</v>
      </c>
      <c r="C111" s="108" t="str">
        <f>IF(FN_MC!S110="","*",FN_MC!S110)</f>
        <v>-</v>
      </c>
      <c r="D111" s="108" t="str">
        <f>IF(FN_MC!T110="","*",FN_MC!T110)</f>
        <v>-</v>
      </c>
      <c r="E111" s="108" t="str">
        <f>IF(FN_MC!D110="","*",FN_MC!D110)</f>
        <v>*</v>
      </c>
      <c r="F111" s="108" t="str">
        <f>IF(FN_MC!H110="","*",FN_MC!H110)</f>
        <v>*</v>
      </c>
      <c r="G111" s="108" t="str">
        <f>IF(FN_MC!M110="","*",FN_MC!M110)</f>
        <v>-</v>
      </c>
      <c r="H111" s="166" t="str">
        <f>IF(FN_MC!K110="","*",FN_MC!K110)</f>
        <v>*</v>
      </c>
      <c r="I111" s="141" t="str">
        <f>IF(FN_MC!O110="","*",FN_MC!O110)</f>
        <v>*</v>
      </c>
      <c r="J111" s="141" t="str">
        <f>IF(FN_MC!P110="","*",FN_MC!P110)</f>
        <v>*</v>
      </c>
      <c r="K111" s="152">
        <f>IF(FN_MC!AK110="","*",FN_MC!AK110)</f>
        <v>0</v>
      </c>
      <c r="L111" s="152" t="str">
        <f>IF(FN_MC!AM110="","*",FN_MC!AM110)</f>
        <v>-</v>
      </c>
      <c r="M111" s="152">
        <f>IF(FN_MC!AP110="","*",FN_MC!AP110)</f>
        <v>0</v>
      </c>
      <c r="N111" s="152" t="str">
        <f>IF(FN_MC!AM110="","*",FN_MC!AM110)</f>
        <v>-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 t="str">
        <f>IF(FN_MC!B111="","*",FN_MC!B111)</f>
        <v>*</v>
      </c>
      <c r="B112" s="107" t="str">
        <f>IF(FN_MC!X111="","*",FN_MC!X111)</f>
        <v>*</v>
      </c>
      <c r="C112" s="108" t="str">
        <f>IF(FN_MC!S111="","*",FN_MC!S111)</f>
        <v>-</v>
      </c>
      <c r="D112" s="108" t="str">
        <f>IF(FN_MC!T111="","*",FN_MC!T111)</f>
        <v>-</v>
      </c>
      <c r="E112" s="108" t="str">
        <f>IF(FN_MC!D111="","*",FN_MC!D111)</f>
        <v>*</v>
      </c>
      <c r="F112" s="108" t="str">
        <f>IF(FN_MC!H111="","*",FN_MC!H111)</f>
        <v>*</v>
      </c>
      <c r="G112" s="108" t="str">
        <f>IF(FN_MC!M111="","*",FN_MC!M111)</f>
        <v>-</v>
      </c>
      <c r="H112" s="166" t="str">
        <f>IF(FN_MC!K111="","*",FN_MC!K111)</f>
        <v>*</v>
      </c>
      <c r="I112" s="141" t="str">
        <f>IF(FN_MC!O111="","*",FN_MC!O111)</f>
        <v>*</v>
      </c>
      <c r="J112" s="141" t="str">
        <f>IF(FN_MC!P111="","*",FN_MC!P111)</f>
        <v>*</v>
      </c>
      <c r="K112" s="152">
        <f>IF(FN_MC!AK111="","*",FN_MC!AK111)</f>
        <v>0</v>
      </c>
      <c r="L112" s="152" t="str">
        <f>IF(FN_MC!AM111="","*",FN_MC!AM111)</f>
        <v>-</v>
      </c>
      <c r="M112" s="152">
        <f>IF(FN_MC!AP111="","*",FN_MC!AP111)</f>
        <v>0</v>
      </c>
      <c r="N112" s="152" t="str">
        <f>IF(FN_MC!AM111="","*",FN_MC!AM111)</f>
        <v>-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 t="str">
        <f>IF(FN_MC!B112="","*",FN_MC!B112)</f>
        <v>*</v>
      </c>
      <c r="B113" s="107" t="str">
        <f>IF(FN_MC!X112="","*",FN_MC!X112)</f>
        <v>*</v>
      </c>
      <c r="C113" s="108" t="str">
        <f>IF(FN_MC!S112="","*",FN_MC!S112)</f>
        <v>-</v>
      </c>
      <c r="D113" s="108" t="str">
        <f>IF(FN_MC!T112="","*",FN_MC!T112)</f>
        <v>-</v>
      </c>
      <c r="E113" s="108" t="str">
        <f>IF(FN_MC!D112="","*",FN_MC!D112)</f>
        <v>*</v>
      </c>
      <c r="F113" s="108" t="str">
        <f>IF(FN_MC!H112="","*",FN_MC!H112)</f>
        <v>*</v>
      </c>
      <c r="G113" s="108" t="str">
        <f>IF(FN_MC!M112="","*",FN_MC!M112)</f>
        <v>-</v>
      </c>
      <c r="H113" s="166" t="str">
        <f>IF(FN_MC!K112="","*",FN_MC!K112)</f>
        <v>*</v>
      </c>
      <c r="I113" s="141" t="str">
        <f>IF(FN_MC!O112="","*",FN_MC!O112)</f>
        <v>*</v>
      </c>
      <c r="J113" s="141" t="str">
        <f>IF(FN_MC!P112="","*",FN_MC!P112)</f>
        <v>*</v>
      </c>
      <c r="K113" s="152">
        <f>IF(FN_MC!AK112="","*",FN_MC!AK112)</f>
        <v>0</v>
      </c>
      <c r="L113" s="152" t="str">
        <f>IF(FN_MC!AM112="","*",FN_MC!AM112)</f>
        <v>-</v>
      </c>
      <c r="M113" s="152">
        <f>IF(FN_MC!AP112="","*",FN_MC!AP112)</f>
        <v>0</v>
      </c>
      <c r="N113" s="152" t="str">
        <f>IF(FN_MC!AM112="","*",FN_MC!AM112)</f>
        <v>-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1448</v>
      </c>
      <c r="D1003" s="308"/>
      <c r="E1003" s="308"/>
      <c r="F1003" s="308"/>
      <c r="G1003" s="308"/>
      <c r="H1003" s="308"/>
      <c r="I1003" s="308"/>
      <c r="J1003" s="309"/>
      <c r="K1003" s="310" t="s">
        <v>1449</v>
      </c>
      <c r="L1003" s="311"/>
      <c r="M1003" s="311"/>
      <c r="N1003" s="311"/>
      <c r="O1003" s="282" t="s">
        <v>1450</v>
      </c>
      <c r="P1003" s="258"/>
      <c r="Q1003" s="157"/>
    </row>
    <row r="1004" spans="1:17">
      <c r="A1004" s="96" t="s">
        <v>1451</v>
      </c>
      <c r="B1004" s="103" t="s">
        <v>1452</v>
      </c>
      <c r="C1004" s="104" t="s">
        <v>1166</v>
      </c>
      <c r="D1004" s="105" t="s">
        <v>1167</v>
      </c>
      <c r="E1004" s="104" t="s">
        <v>1453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1454</v>
      </c>
      <c r="M1004" s="150" t="s">
        <v>30</v>
      </c>
      <c r="N1004" s="151" t="s">
        <v>1161</v>
      </c>
      <c r="O1004" s="170" t="s">
        <v>1204</v>
      </c>
      <c r="P1004" s="219" t="s">
        <v>1455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1456</v>
      </c>
      <c r="W1" s="319"/>
      <c r="X1" s="319"/>
      <c r="Y1" s="113"/>
    </row>
    <row r="2" spans="1:25" s="109" customFormat="1" ht="11.25" customHeight="1">
      <c r="A2" s="114" t="s">
        <v>1457</v>
      </c>
      <c r="B2" s="114" t="s">
        <v>1452</v>
      </c>
      <c r="C2" s="114" t="s">
        <v>7</v>
      </c>
      <c r="D2" s="115" t="s">
        <v>1166</v>
      </c>
      <c r="E2" s="115" t="s">
        <v>1167</v>
      </c>
      <c r="F2" s="115" t="s">
        <v>1451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1458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Contrato</v>
      </c>
      <c r="C101" s="118" t="str">
        <f>IF(FN_MC!Z104="","*",FN_MC!Z104)</f>
        <v>P0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W71</v>
      </c>
      <c r="H101" s="119" t="str">
        <f>IF(FN_MC!F104="","*",FN_MC!F104)</f>
        <v>PDM - PEDRA - DESCARGA</v>
      </c>
      <c r="I101" s="119" t="str">
        <f>IF(FN_MC!H104="","*",FN_MC!H104)</f>
        <v>752RVD</v>
      </c>
      <c r="J101" s="119" t="str">
        <f>IF(FN_MC!I104="","*",FN_MC!I104)</f>
        <v>TGR2</v>
      </c>
      <c r="K101" s="119" t="str">
        <f>IF(FN_MC!M104="","*",FN_MC!M104)</f>
        <v>RVD-TAG</v>
      </c>
      <c r="L101" s="119" t="str">
        <f>IF(FN_MC!N104="","*",FN_MC!N104)</f>
        <v>RVDTAG</v>
      </c>
      <c r="M101" s="120">
        <f>IF(FN_MC!J104="","*",FN_MC!J104)</f>
        <v>98</v>
      </c>
      <c r="N101" s="120">
        <f>IF(FN_MC!K104="","*",FN_MC!K104)</f>
        <v>752.38</v>
      </c>
      <c r="O101" s="120" t="str">
        <f>IF(FN_MC!L104="","*",FN_MC!L104)</f>
        <v>-</v>
      </c>
      <c r="P101" s="120"/>
      <c r="Q101" s="137">
        <f>IF(FN_MC!O104="","*",FN_MC!O104)</f>
        <v>0.79166666666666663</v>
      </c>
      <c r="R101" s="137">
        <f>IF(FN_MC!P104="","*",FN_MC!P104)</f>
        <v>4.1666666666666664E-2</v>
      </c>
      <c r="S101" s="119" t="str">
        <f>IF(FN_MC!Q104="","*",CONCATENATE(FN_MC!Q104," ",FN_MC!R104))</f>
        <v>1 VAGÕES</v>
      </c>
      <c r="T101" s="119" t="str">
        <f>IF(FN_MC!V104="","*",FN_MC!V104)</f>
        <v xml:space="preserve">Marcelo </v>
      </c>
      <c r="U101" s="119" t="str">
        <f>IF(FN_MC!W104="","*",FN_MC!W104)</f>
        <v xml:space="preserve">Deslocamento </v>
      </c>
      <c r="V101" s="121">
        <f ca="1">_xlfn.XLOOKUP(G101&amp;$V$2,BS_CONTROLE[CHAVE],BS_CONTROLE[Quantidade_11],"-")</f>
        <v>1</v>
      </c>
      <c r="W101" s="121">
        <f ca="1">_xlfn.XLOOKUP(G101&amp;$W$2,BS_CONTROLE[CHAVE],BS_CONTROLE[Quantidade_11],"-")</f>
        <v>0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Oportunidade</v>
      </c>
      <c r="C102" s="118" t="str">
        <f>IF(FN_MC!Z105="","*",FN_MC!Z105)</f>
        <v>P3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E14</v>
      </c>
      <c r="H102" s="119" t="str">
        <f>IF(FN_MC!F105="","*",FN_MC!F105)</f>
        <v>MECANIZAÇÃO - ESMERILHADORA</v>
      </c>
      <c r="I102" s="119" t="str">
        <f>IF(FN_MC!H105="","*",FN_MC!H105)</f>
        <v>TSF1</v>
      </c>
      <c r="J102" s="119" t="str">
        <f>IF(FN_MC!I105="","*",FN_MC!I105)</f>
        <v>TSF1</v>
      </c>
      <c r="K102" s="119" t="str">
        <f>IF(FN_MC!M105="","*",FN_MC!M105)</f>
        <v>TBS</v>
      </c>
      <c r="L102" s="119" t="str">
        <f>IF(FN_MC!N105="","*",FN_MC!N105)</f>
        <v>TBS1</v>
      </c>
      <c r="M102" s="120">
        <f>IF(FN_MC!J105="","*",FN_MC!J105)</f>
        <v>98</v>
      </c>
      <c r="N102" s="120">
        <f>IF(FN_MC!K105="","*",FN_MC!K105)</f>
        <v>662</v>
      </c>
      <c r="O102" s="120">
        <f>IF(FN_MC!L105="","*",FN_MC!L105)</f>
        <v>721</v>
      </c>
      <c r="P102" s="120"/>
      <c r="Q102" s="137">
        <f>IF(FN_MC!O105="","*",FN_MC!O105)</f>
        <v>0.875</v>
      </c>
      <c r="R102" s="137">
        <f>IF(FN_MC!P105="","*",FN_MC!P105)</f>
        <v>4.1666666666666664E-2</v>
      </c>
      <c r="S102" s="119" t="str">
        <f>IF(FN_MC!Q105="","*",CONCATENATE(FN_MC!Q105," ",FN_MC!R105))</f>
        <v>5900 M</v>
      </c>
      <c r="T102" s="119" t="str">
        <f>IF(FN_MC!V105="","*",FN_MC!V105)</f>
        <v xml:space="preserve">Fernanda </v>
      </c>
      <c r="U102" s="119" t="str">
        <f>IF(FN_MC!W105="","*",FN_MC!W105)</f>
        <v>Deslocamento de TSF para TBS, após segue a 16km/h de TBS a TSF, encerrando em TSF</v>
      </c>
      <c r="V102" s="121">
        <f ca="1">_xlfn.XLOOKUP(G102&amp;$V$2,BS_CONTROLE[CHAVE],BS_CONTROLE[Quantidade_11],"-")</f>
        <v>0</v>
      </c>
      <c r="W102" s="121">
        <f ca="1">_xlfn.XLOOKUP(G102&amp;$W$2,BS_CONTROLE[CHAVE],BS_CONTROLE[Quantidade_11],"-")</f>
        <v>28220</v>
      </c>
      <c r="X102" s="121">
        <f ca="1">_xlfn.XLOOKUP(G102&amp;$X$2,BS_CONTROLE[CHAVE],BS_CONTROLE[Quantidade_11],"-")</f>
        <v>0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*</v>
      </c>
      <c r="C103" s="118" t="str">
        <f>IF(FN_MC!Z106="","*",FN_MC!Z106)</f>
        <v>*</v>
      </c>
      <c r="D103" s="119" t="str">
        <f>IF(FN_MC!S106="","*",FN_MC!S106)</f>
        <v>-</v>
      </c>
      <c r="E103" s="119" t="str">
        <f>IF(FN_MC!T106="","*",FN_MC!T106)</f>
        <v>-</v>
      </c>
      <c r="F103" s="119" t="str">
        <f>IF(FN_MC!B106="","*",FN_MC!B106)</f>
        <v>*</v>
      </c>
      <c r="G103" s="119" t="str">
        <f>IF(FN_MC!D106="","*",FN_MC!D106)</f>
        <v>*</v>
      </c>
      <c r="H103" s="119" t="str">
        <f>IF(FN_MC!F106="","*",FN_MC!F106)</f>
        <v>*</v>
      </c>
      <c r="I103" s="119" t="str">
        <f>IF(FN_MC!H106="","*",FN_MC!H106)</f>
        <v>*</v>
      </c>
      <c r="J103" s="119" t="str">
        <f>IF(FN_MC!I106="","*",FN_MC!I106)</f>
        <v>*</v>
      </c>
      <c r="K103" s="119" t="str">
        <f>IF(FN_MC!M106="","*",FN_MC!M106)</f>
        <v>-</v>
      </c>
      <c r="L103" s="119" t="str">
        <f>IF(FN_MC!N106="","*",FN_MC!N106)</f>
        <v>-</v>
      </c>
      <c r="M103" s="120" t="str">
        <f>IF(FN_MC!J106="","*",FN_MC!J106)</f>
        <v>*</v>
      </c>
      <c r="N103" s="120" t="str">
        <f>IF(FN_MC!K106="","*",FN_MC!K106)</f>
        <v>*</v>
      </c>
      <c r="O103" s="120" t="str">
        <f>IF(FN_MC!L106="","*",FN_MC!L106)</f>
        <v>*</v>
      </c>
      <c r="P103" s="120"/>
      <c r="Q103" s="137" t="str">
        <f>IF(FN_MC!O106="","*",FN_MC!O106)</f>
        <v>*</v>
      </c>
      <c r="R103" s="137" t="str">
        <f>IF(FN_MC!P106="","*",FN_MC!P106)</f>
        <v>*</v>
      </c>
      <c r="S103" s="119" t="str">
        <f>IF(FN_MC!Q106="","*",CONCATENATE(FN_MC!Q106," ",FN_MC!R106))</f>
        <v>*</v>
      </c>
      <c r="T103" s="119" t="str">
        <f>IF(FN_MC!V106="","*",FN_MC!V106)</f>
        <v>*</v>
      </c>
      <c r="U103" s="119" t="str">
        <f>IF(FN_MC!W106="","*",FN_MC!W106)</f>
        <v>*</v>
      </c>
      <c r="V103" s="121" t="str">
        <f ca="1">_xlfn.XLOOKUP(G103&amp;$V$2,BS_CONTROLE[CHAVE],BS_CONTROLE[Quantidade_11],"-")</f>
        <v>-</v>
      </c>
      <c r="W103" s="121" t="str">
        <f ca="1">_xlfn.XLOOKUP(G103&amp;$W$2,BS_CONTROLE[CHAVE],BS_CONTROLE[Quantidade_11],"-")</f>
        <v>-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*</v>
      </c>
      <c r="C104" s="118" t="str">
        <f>IF(FN_MC!Z107="","*",FN_MC!Z107)</f>
        <v>*</v>
      </c>
      <c r="D104" s="119" t="str">
        <f>IF(FN_MC!S107="","*",FN_MC!S107)</f>
        <v>-</v>
      </c>
      <c r="E104" s="119" t="str">
        <f>IF(FN_MC!T107="","*",FN_MC!T107)</f>
        <v>-</v>
      </c>
      <c r="F104" s="119" t="str">
        <f>IF(FN_MC!B107="","*",FN_MC!B107)</f>
        <v>*</v>
      </c>
      <c r="G104" s="119" t="str">
        <f>IF(FN_MC!D107="","*",FN_MC!D107)</f>
        <v>*</v>
      </c>
      <c r="H104" s="119" t="str">
        <f>IF(FN_MC!F107="","*",FN_MC!F107)</f>
        <v>*</v>
      </c>
      <c r="I104" s="119" t="str">
        <f>IF(FN_MC!H107="","*",FN_MC!H107)</f>
        <v>*</v>
      </c>
      <c r="J104" s="119" t="str">
        <f>IF(FN_MC!I107="","*",FN_MC!I107)</f>
        <v>*</v>
      </c>
      <c r="K104" s="119" t="str">
        <f>IF(FN_MC!M107="","*",FN_MC!M107)</f>
        <v>-</v>
      </c>
      <c r="L104" s="119" t="str">
        <f>IF(FN_MC!N107="","*",FN_MC!N107)</f>
        <v>-</v>
      </c>
      <c r="M104" s="120" t="str">
        <f>IF(FN_MC!J107="","*",FN_MC!J107)</f>
        <v>*</v>
      </c>
      <c r="N104" s="120" t="str">
        <f>IF(FN_MC!K107="","*",FN_MC!K107)</f>
        <v>*</v>
      </c>
      <c r="O104" s="120" t="str">
        <f>IF(FN_MC!L107="","*",FN_MC!L107)</f>
        <v>*</v>
      </c>
      <c r="P104" s="120"/>
      <c r="Q104" s="137" t="str">
        <f>IF(FN_MC!O107="","*",FN_MC!O107)</f>
        <v>*</v>
      </c>
      <c r="R104" s="137" t="str">
        <f>IF(FN_MC!P107="","*",FN_MC!P107)</f>
        <v>*</v>
      </c>
      <c r="S104" s="119" t="str">
        <f>IF(FN_MC!Q107="","*",CONCATENATE(FN_MC!Q107," ",FN_MC!R107))</f>
        <v>*</v>
      </c>
      <c r="T104" s="119" t="str">
        <f>IF(FN_MC!V107="","*",FN_MC!V107)</f>
        <v>*</v>
      </c>
      <c r="U104" s="119" t="str">
        <f>IF(FN_MC!W107="","*",FN_MC!W107)</f>
        <v>*</v>
      </c>
      <c r="V104" s="121" t="str">
        <f ca="1">_xlfn.XLOOKUP(G104&amp;$V$2,BS_CONTROLE[CHAVE],BS_CONTROLE[Quantidade_11],"-")</f>
        <v>-</v>
      </c>
      <c r="W104" s="121" t="str">
        <f ca="1">_xlfn.XLOOKUP(G104&amp;$W$2,BS_CONTROLE[CHAVE],BS_CONTROLE[Quantidade_11],"-")</f>
        <v>-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*</v>
      </c>
      <c r="C105" s="118" t="str">
        <f>IF(FN_MC!Z108="","*",FN_MC!Z108)</f>
        <v>*</v>
      </c>
      <c r="D105" s="119" t="str">
        <f>IF(FN_MC!S108="","*",FN_MC!S108)</f>
        <v>-</v>
      </c>
      <c r="E105" s="119" t="str">
        <f>IF(FN_MC!T108="","*",FN_MC!T108)</f>
        <v>-</v>
      </c>
      <c r="F105" s="119" t="str">
        <f>IF(FN_MC!B108="","*",FN_MC!B108)</f>
        <v>*</v>
      </c>
      <c r="G105" s="119" t="str">
        <f>IF(FN_MC!D108="","*",FN_MC!D108)</f>
        <v>*</v>
      </c>
      <c r="H105" s="119" t="str">
        <f>IF(FN_MC!F108="","*",FN_MC!F108)</f>
        <v>*</v>
      </c>
      <c r="I105" s="119" t="str">
        <f>IF(FN_MC!H108="","*",FN_MC!H108)</f>
        <v>*</v>
      </c>
      <c r="J105" s="119" t="str">
        <f>IF(FN_MC!I108="","*",FN_MC!I108)</f>
        <v>*</v>
      </c>
      <c r="K105" s="119" t="str">
        <f>IF(FN_MC!M108="","*",FN_MC!M108)</f>
        <v>-</v>
      </c>
      <c r="L105" s="119" t="str">
        <f>IF(FN_MC!N108="","*",FN_MC!N108)</f>
        <v>-</v>
      </c>
      <c r="M105" s="120" t="str">
        <f>IF(FN_MC!J108="","*",FN_MC!J108)</f>
        <v>*</v>
      </c>
      <c r="N105" s="120" t="str">
        <f>IF(FN_MC!K108="","*",FN_MC!K108)</f>
        <v>*</v>
      </c>
      <c r="O105" s="120" t="str">
        <f>IF(FN_MC!L108="","*",FN_MC!L108)</f>
        <v>*</v>
      </c>
      <c r="P105" s="120"/>
      <c r="Q105" s="137" t="str">
        <f>IF(FN_MC!O108="","*",FN_MC!O108)</f>
        <v>*</v>
      </c>
      <c r="R105" s="137" t="str">
        <f>IF(FN_MC!P108="","*",FN_MC!P108)</f>
        <v>*</v>
      </c>
      <c r="S105" s="119" t="str">
        <f>IF(FN_MC!Q108="","*",CONCATENATE(FN_MC!Q108," ",FN_MC!R108))</f>
        <v>*</v>
      </c>
      <c r="T105" s="119" t="str">
        <f>IF(FN_MC!V108="","*",FN_MC!V108)</f>
        <v>*</v>
      </c>
      <c r="U105" s="119" t="str">
        <f>IF(FN_MC!W108="","*",FN_MC!W108)</f>
        <v>*</v>
      </c>
      <c r="V105" s="121" t="str">
        <f ca="1">_xlfn.XLOOKUP(G105&amp;$V$2,BS_CONTROLE[CHAVE],BS_CONTROLE[Quantidade_11],"-")</f>
        <v>-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*</v>
      </c>
      <c r="C106" s="118" t="str">
        <f>IF(FN_MC!Z109="","*",FN_MC!Z109)</f>
        <v>*</v>
      </c>
      <c r="D106" s="119" t="str">
        <f>IF(FN_MC!S109="","*",FN_MC!S109)</f>
        <v>-</v>
      </c>
      <c r="E106" s="119" t="str">
        <f>IF(FN_MC!T109="","*",FN_MC!T109)</f>
        <v>-</v>
      </c>
      <c r="F106" s="119" t="str">
        <f>IF(FN_MC!B109="","*",FN_MC!B109)</f>
        <v>*</v>
      </c>
      <c r="G106" s="119" t="str">
        <f>IF(FN_MC!D109="","*",FN_MC!D109)</f>
        <v>*</v>
      </c>
      <c r="H106" s="119" t="str">
        <f>IF(FN_MC!F109="","*",FN_MC!F109)</f>
        <v>*</v>
      </c>
      <c r="I106" s="119" t="str">
        <f>IF(FN_MC!H109="","*",FN_MC!H109)</f>
        <v>*</v>
      </c>
      <c r="J106" s="119" t="str">
        <f>IF(FN_MC!I109="","*",FN_MC!I109)</f>
        <v>*</v>
      </c>
      <c r="K106" s="119" t="str">
        <f>IF(FN_MC!M109="","*",FN_MC!M109)</f>
        <v>-</v>
      </c>
      <c r="L106" s="119" t="str">
        <f>IF(FN_MC!N109="","*",FN_MC!N109)</f>
        <v>-</v>
      </c>
      <c r="M106" s="120" t="str">
        <f>IF(FN_MC!J109="","*",FN_MC!J109)</f>
        <v>*</v>
      </c>
      <c r="N106" s="120" t="str">
        <f>IF(FN_MC!K109="","*",FN_MC!K109)</f>
        <v>*</v>
      </c>
      <c r="O106" s="120" t="str">
        <f>IF(FN_MC!L109="","*",FN_MC!L109)</f>
        <v>*</v>
      </c>
      <c r="P106" s="120"/>
      <c r="Q106" s="137" t="str">
        <f>IF(FN_MC!O109="","*",FN_MC!O109)</f>
        <v>*</v>
      </c>
      <c r="R106" s="137" t="str">
        <f>IF(FN_MC!P109="","*",FN_MC!P109)</f>
        <v>*</v>
      </c>
      <c r="S106" s="119" t="str">
        <f>IF(FN_MC!Q109="","*",CONCATENATE(FN_MC!Q109," ",FN_MC!R109))</f>
        <v>*</v>
      </c>
      <c r="T106" s="119" t="str">
        <f>IF(FN_MC!V109="","*",FN_MC!V109)</f>
        <v>*</v>
      </c>
      <c r="U106" s="119" t="str">
        <f>IF(FN_MC!W109="","*",FN_MC!W109)</f>
        <v>*</v>
      </c>
      <c r="V106" s="121" t="str">
        <f ca="1">_xlfn.XLOOKUP(G106&amp;$V$2,BS_CONTROLE[CHAVE],BS_CONTROLE[Quantidade_11],"-")</f>
        <v>-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*</v>
      </c>
      <c r="C107" s="118" t="str">
        <f>IF(FN_MC!Z110="","*",FN_MC!Z110)</f>
        <v>*</v>
      </c>
      <c r="D107" s="119" t="str">
        <f>IF(FN_MC!S110="","*",FN_MC!S110)</f>
        <v>-</v>
      </c>
      <c r="E107" s="119" t="str">
        <f>IF(FN_MC!T110="","*",FN_MC!T110)</f>
        <v>-</v>
      </c>
      <c r="F107" s="119" t="str">
        <f>IF(FN_MC!B110="","*",FN_MC!B110)</f>
        <v>*</v>
      </c>
      <c r="G107" s="119" t="str">
        <f>IF(FN_MC!D110="","*",FN_MC!D110)</f>
        <v>*</v>
      </c>
      <c r="H107" s="119" t="str">
        <f>IF(FN_MC!F110="","*",FN_MC!F110)</f>
        <v>*</v>
      </c>
      <c r="I107" s="119" t="str">
        <f>IF(FN_MC!H110="","*",FN_MC!H110)</f>
        <v>*</v>
      </c>
      <c r="J107" s="119" t="str">
        <f>IF(FN_MC!I110="","*",FN_MC!I110)</f>
        <v>*</v>
      </c>
      <c r="K107" s="119" t="str">
        <f>IF(FN_MC!M110="","*",FN_MC!M110)</f>
        <v>-</v>
      </c>
      <c r="L107" s="119" t="str">
        <f>IF(FN_MC!N110="","*",FN_MC!N110)</f>
        <v>-</v>
      </c>
      <c r="M107" s="120" t="str">
        <f>IF(FN_MC!J110="","*",FN_MC!J110)</f>
        <v>*</v>
      </c>
      <c r="N107" s="120" t="str">
        <f>IF(FN_MC!K110="","*",FN_MC!K110)</f>
        <v>*</v>
      </c>
      <c r="O107" s="120" t="str">
        <f>IF(FN_MC!L110="","*",FN_MC!L110)</f>
        <v>*</v>
      </c>
      <c r="P107" s="120"/>
      <c r="Q107" s="137" t="str">
        <f>IF(FN_MC!O110="","*",FN_MC!O110)</f>
        <v>*</v>
      </c>
      <c r="R107" s="137" t="str">
        <f>IF(FN_MC!P110="","*",FN_MC!P110)</f>
        <v>*</v>
      </c>
      <c r="S107" s="119" t="str">
        <f>IF(FN_MC!Q110="","*",CONCATENATE(FN_MC!Q110," ",FN_MC!R110))</f>
        <v>*</v>
      </c>
      <c r="T107" s="119" t="str">
        <f>IF(FN_MC!V110="","*",FN_MC!V110)</f>
        <v>*</v>
      </c>
      <c r="U107" s="119" t="str">
        <f>IF(FN_MC!W110="","*",FN_MC!W110)</f>
        <v>*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*</v>
      </c>
      <c r="C108" s="118" t="str">
        <f>IF(FN_MC!Z111="","*",FN_MC!Z111)</f>
        <v>*</v>
      </c>
      <c r="D108" s="119" t="str">
        <f>IF(FN_MC!S111="","*",FN_MC!S111)</f>
        <v>-</v>
      </c>
      <c r="E108" s="119" t="str">
        <f>IF(FN_MC!T111="","*",FN_MC!T111)</f>
        <v>-</v>
      </c>
      <c r="F108" s="119" t="str">
        <f>IF(FN_MC!B111="","*",FN_MC!B111)</f>
        <v>*</v>
      </c>
      <c r="G108" s="119" t="str">
        <f>IF(FN_MC!D111="","*",FN_MC!D111)</f>
        <v>*</v>
      </c>
      <c r="H108" s="119" t="str">
        <f>IF(FN_MC!F111="","*",FN_MC!F111)</f>
        <v>*</v>
      </c>
      <c r="I108" s="119" t="str">
        <f>IF(FN_MC!H111="","*",FN_MC!H111)</f>
        <v>*</v>
      </c>
      <c r="J108" s="119" t="str">
        <f>IF(FN_MC!I111="","*",FN_MC!I111)</f>
        <v>*</v>
      </c>
      <c r="K108" s="119" t="str">
        <f>IF(FN_MC!M111="","*",FN_MC!M111)</f>
        <v>-</v>
      </c>
      <c r="L108" s="119" t="str">
        <f>IF(FN_MC!N111="","*",FN_MC!N111)</f>
        <v>-</v>
      </c>
      <c r="M108" s="120" t="str">
        <f>IF(FN_MC!J111="","*",FN_MC!J111)</f>
        <v>*</v>
      </c>
      <c r="N108" s="120" t="str">
        <f>IF(FN_MC!K111="","*",FN_MC!K111)</f>
        <v>*</v>
      </c>
      <c r="O108" s="120" t="str">
        <f>IF(FN_MC!L111="","*",FN_MC!L111)</f>
        <v>*</v>
      </c>
      <c r="P108" s="120"/>
      <c r="Q108" s="137" t="str">
        <f>IF(FN_MC!O111="","*",FN_MC!O111)</f>
        <v>*</v>
      </c>
      <c r="R108" s="137" t="str">
        <f>IF(FN_MC!P111="","*",FN_MC!P111)</f>
        <v>*</v>
      </c>
      <c r="S108" s="119" t="str">
        <f>IF(FN_MC!Q111="","*",CONCATENATE(FN_MC!Q111," ",FN_MC!R111))</f>
        <v>*</v>
      </c>
      <c r="T108" s="119" t="str">
        <f>IF(FN_MC!V111="","*",FN_MC!V111)</f>
        <v>*</v>
      </c>
      <c r="U108" s="119" t="str">
        <f>IF(FN_MC!W111="","*",FN_MC!W111)</f>
        <v>*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*</v>
      </c>
      <c r="C109" s="118" t="str">
        <f>IF(FN_MC!Z112="","*",FN_MC!Z112)</f>
        <v>*</v>
      </c>
      <c r="D109" s="119" t="str">
        <f>IF(FN_MC!S112="","*",FN_MC!S112)</f>
        <v>-</v>
      </c>
      <c r="E109" s="119" t="str">
        <f>IF(FN_MC!T112="","*",FN_MC!T112)</f>
        <v>-</v>
      </c>
      <c r="F109" s="119" t="str">
        <f>IF(FN_MC!B112="","*",FN_MC!B112)</f>
        <v>*</v>
      </c>
      <c r="G109" s="119" t="str">
        <f>IF(FN_MC!D112="","*",FN_MC!D112)</f>
        <v>*</v>
      </c>
      <c r="H109" s="119" t="str">
        <f>IF(FN_MC!F112="","*",FN_MC!F112)</f>
        <v>*</v>
      </c>
      <c r="I109" s="119" t="str">
        <f>IF(FN_MC!H112="","*",FN_MC!H112)</f>
        <v>*</v>
      </c>
      <c r="J109" s="119" t="str">
        <f>IF(FN_MC!I112="","*",FN_MC!I112)</f>
        <v>*</v>
      </c>
      <c r="K109" s="119" t="str">
        <f>IF(FN_MC!M112="","*",FN_MC!M112)</f>
        <v>-</v>
      </c>
      <c r="L109" s="119" t="str">
        <f>IF(FN_MC!N112="","*",FN_MC!N112)</f>
        <v>-</v>
      </c>
      <c r="M109" s="120" t="str">
        <f>IF(FN_MC!J112="","*",FN_MC!J112)</f>
        <v>*</v>
      </c>
      <c r="N109" s="120" t="str">
        <f>IF(FN_MC!K112="","*",FN_MC!K112)</f>
        <v>*</v>
      </c>
      <c r="O109" s="120" t="str">
        <f>IF(FN_MC!L112="","*",FN_MC!L112)</f>
        <v>*</v>
      </c>
      <c r="P109" s="120"/>
      <c r="Q109" s="137" t="str">
        <f>IF(FN_MC!O112="","*",FN_MC!O112)</f>
        <v>*</v>
      </c>
      <c r="R109" s="137" t="str">
        <f>IF(FN_MC!P112="","*",FN_MC!P112)</f>
        <v>*</v>
      </c>
      <c r="S109" s="119" t="str">
        <f>IF(FN_MC!Q112="","*",CONCATENATE(FN_MC!Q112," ",FN_MC!R112))</f>
        <v>*</v>
      </c>
      <c r="T109" s="119" t="str">
        <f>IF(FN_MC!V112="","*",FN_MC!V112)</f>
        <v>*</v>
      </c>
      <c r="U109" s="119" t="str">
        <f>IF(FN_MC!W112="","*",FN_MC!W112)</f>
        <v>*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1459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1460</v>
      </c>
      <c r="C2" s="104" t="s">
        <v>1151</v>
      </c>
      <c r="D2" s="104" t="s">
        <v>1153</v>
      </c>
      <c r="E2" s="104" t="s">
        <v>1461</v>
      </c>
      <c r="F2" s="104" t="s">
        <v>1462</v>
      </c>
      <c r="G2" s="104" t="s">
        <v>1463</v>
      </c>
      <c r="H2" s="104" t="s">
        <v>1464</v>
      </c>
      <c r="I2" s="104" t="s">
        <v>1465</v>
      </c>
      <c r="J2" s="104" t="s">
        <v>1466</v>
      </c>
      <c r="K2" s="140" t="s">
        <v>1467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>
        <f>IF(FN_MC!B104="","*",FN_MC!B104)</f>
        <v>45939</v>
      </c>
      <c r="D101" s="130" t="str">
        <f>IF(FN_MC!D104="","*",FN_MC!D104)</f>
        <v>W71</v>
      </c>
      <c r="E101" s="130" t="str">
        <f>IF(FN_MC!H104="","*",FN_MC!H104)</f>
        <v>752RVD</v>
      </c>
      <c r="F101" s="148" t="str">
        <f>IF(FN_MC!M104="","*",FN_MC!M104)</f>
        <v>RVD-TAG</v>
      </c>
      <c r="G101" s="130" t="str">
        <f>IF(FN_MC!I104="","*",FN_MC!I104)</f>
        <v>TGR2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0.66666666666666663</v>
      </c>
    </row>
    <row r="102" spans="2:11" s="132" customFormat="1" hidden="1">
      <c r="B102" s="129" t="str">
        <f>IF(FN_MC!Y105="","*",FN_MC!Y105)</f>
        <v>*</v>
      </c>
      <c r="C102" s="130">
        <f>IF(FN_MC!B105="","*",FN_MC!B105)</f>
        <v>45939</v>
      </c>
      <c r="D102" s="130" t="str">
        <f>IF(FN_MC!D105="","*",FN_MC!D105)</f>
        <v>E14</v>
      </c>
      <c r="E102" s="130" t="str">
        <f>IF(FN_MC!H105="","*",FN_MC!H105)</f>
        <v>TSF1</v>
      </c>
      <c r="F102" s="148" t="str">
        <f>IF(FN_MC!M105="","*",FN_MC!M105)</f>
        <v>TBS</v>
      </c>
      <c r="G102" s="130" t="str">
        <f>IF(FN_MC!I105="","*",FN_MC!I105)</f>
        <v>TSF1</v>
      </c>
      <c r="H102" s="130" t="str">
        <f>IF(FN_MC!AB105="","*",FN_MC!AB105)</f>
        <v>FIXO</v>
      </c>
      <c r="I102" s="130" t="str">
        <f>IF(FN_MC!AC105="","*",FN_MC!AC105)</f>
        <v>ACIONAMENTO</v>
      </c>
      <c r="J102" s="131">
        <f>IF(FN_MC!AA105="","*",FN_MC!AA105)</f>
        <v>1</v>
      </c>
      <c r="K102" s="143">
        <f>IF(FN_MC!AD105="","*",FN_MC!AD105)</f>
        <v>0.83333333333333337</v>
      </c>
    </row>
    <row r="103" spans="2:11" s="132" customFormat="1" hidden="1">
      <c r="B103" s="129" t="str">
        <f>IF(FN_MC!Y106="","*",FN_MC!Y106)</f>
        <v>*</v>
      </c>
      <c r="C103" s="130" t="str">
        <f>IF(FN_MC!B106="","*",FN_MC!B106)</f>
        <v>*</v>
      </c>
      <c r="D103" s="130" t="str">
        <f>IF(FN_MC!D106="","*",FN_MC!D106)</f>
        <v>*</v>
      </c>
      <c r="E103" s="130" t="str">
        <f>IF(FN_MC!H106="","*",FN_MC!H106)</f>
        <v>*</v>
      </c>
      <c r="F103" s="148" t="str">
        <f>IF(FN_MC!M106="","*",FN_MC!M106)</f>
        <v>-</v>
      </c>
      <c r="G103" s="130" t="str">
        <f>IF(FN_MC!I106="","*",FN_MC!I106)</f>
        <v>*</v>
      </c>
      <c r="H103" s="130" t="str">
        <f>IF(FN_MC!AB106="","*",FN_MC!AB106)</f>
        <v>*</v>
      </c>
      <c r="I103" s="130" t="str">
        <f>IF(FN_MC!AC106="","*",FN_MC!AC106)</f>
        <v>*</v>
      </c>
      <c r="J103" s="131" t="str">
        <f>IF(FN_MC!AA106="","*",FN_MC!AA106)</f>
        <v>*</v>
      </c>
      <c r="K103" s="143" t="str">
        <f>IF(FN_MC!AD106="","*",FN_MC!AD106)</f>
        <v>*</v>
      </c>
    </row>
    <row r="104" spans="2:11" s="132" customFormat="1" hidden="1">
      <c r="B104" s="129" t="str">
        <f>IF(FN_MC!Y107="","*",FN_MC!Y107)</f>
        <v>*</v>
      </c>
      <c r="C104" s="130" t="str">
        <f>IF(FN_MC!B107="","*",FN_MC!B107)</f>
        <v>*</v>
      </c>
      <c r="D104" s="130" t="str">
        <f>IF(FN_MC!D107="","*",FN_MC!D107)</f>
        <v>*</v>
      </c>
      <c r="E104" s="130" t="str">
        <f>IF(FN_MC!H107="","*",FN_MC!H107)</f>
        <v>*</v>
      </c>
      <c r="F104" s="148" t="str">
        <f>IF(FN_MC!M107="","*",FN_MC!M107)</f>
        <v>-</v>
      </c>
      <c r="G104" s="130" t="str">
        <f>IF(FN_MC!I107="","*",FN_MC!I107)</f>
        <v>*</v>
      </c>
      <c r="H104" s="130" t="str">
        <f>IF(FN_MC!AB107="","*",FN_MC!AB107)</f>
        <v>*</v>
      </c>
      <c r="I104" s="130" t="str">
        <f>IF(FN_MC!AC107="","*",FN_MC!AC107)</f>
        <v>*</v>
      </c>
      <c r="J104" s="131" t="str">
        <f>IF(FN_MC!AA107="","*",FN_MC!AA107)</f>
        <v>*</v>
      </c>
      <c r="K104" s="143" t="str">
        <f>IF(FN_MC!AD107="","*",FN_MC!AD107)</f>
        <v>*</v>
      </c>
    </row>
    <row r="105" spans="2:11" s="132" customFormat="1" hidden="1">
      <c r="B105" s="129" t="str">
        <f>IF(FN_MC!Y108="","*",FN_MC!Y108)</f>
        <v>*</v>
      </c>
      <c r="C105" s="130" t="str">
        <f>IF(FN_MC!B108="","*",FN_MC!B108)</f>
        <v>*</v>
      </c>
      <c r="D105" s="130" t="str">
        <f>IF(FN_MC!D108="","*",FN_MC!D108)</f>
        <v>*</v>
      </c>
      <c r="E105" s="130" t="str">
        <f>IF(FN_MC!H108="","*",FN_MC!H108)</f>
        <v>*</v>
      </c>
      <c r="F105" s="148" t="str">
        <f>IF(FN_MC!M108="","*",FN_MC!M108)</f>
        <v>-</v>
      </c>
      <c r="G105" s="130" t="str">
        <f>IF(FN_MC!I108="","*",FN_MC!I108)</f>
        <v>*</v>
      </c>
      <c r="H105" s="130" t="str">
        <f>IF(FN_MC!AB108="","*",FN_MC!AB108)</f>
        <v>*</v>
      </c>
      <c r="I105" s="130" t="str">
        <f>IF(FN_MC!AC108="","*",FN_MC!AC108)</f>
        <v>*</v>
      </c>
      <c r="J105" s="131" t="str">
        <f>IF(FN_MC!AA108="","*",FN_MC!AA108)</f>
        <v>*</v>
      </c>
      <c r="K105" s="143" t="str">
        <f>IF(FN_MC!AD108="","*",FN_MC!AD108)</f>
        <v>*</v>
      </c>
    </row>
    <row r="106" spans="2:11" s="132" customFormat="1" hidden="1">
      <c r="B106" s="129" t="str">
        <f>IF(FN_MC!Y109="","*",FN_MC!Y109)</f>
        <v>*</v>
      </c>
      <c r="C106" s="130" t="str">
        <f>IF(FN_MC!B109="","*",FN_MC!B109)</f>
        <v>*</v>
      </c>
      <c r="D106" s="130" t="str">
        <f>IF(FN_MC!D109="","*",FN_MC!D109)</f>
        <v>*</v>
      </c>
      <c r="E106" s="130" t="str">
        <f>IF(FN_MC!H109="","*",FN_MC!H109)</f>
        <v>*</v>
      </c>
      <c r="F106" s="148" t="str">
        <f>IF(FN_MC!M109="","*",FN_MC!M109)</f>
        <v>-</v>
      </c>
      <c r="G106" s="130" t="str">
        <f>IF(FN_MC!I109="","*",FN_MC!I109)</f>
        <v>*</v>
      </c>
      <c r="H106" s="130" t="str">
        <f>IF(FN_MC!AB109="","*",FN_MC!AB109)</f>
        <v>*</v>
      </c>
      <c r="I106" s="130" t="str">
        <f>IF(FN_MC!AC109="","*",FN_MC!AC109)</f>
        <v>*</v>
      </c>
      <c r="J106" s="131" t="str">
        <f>IF(FN_MC!AA109="","*",FN_MC!AA109)</f>
        <v>*</v>
      </c>
      <c r="K106" s="143" t="str">
        <f>IF(FN_MC!AD109="","*",FN_MC!AD109)</f>
        <v>*</v>
      </c>
    </row>
    <row r="107" spans="2:11" s="132" customFormat="1" hidden="1">
      <c r="B107" s="129" t="str">
        <f>IF(FN_MC!Y110="","*",FN_MC!Y110)</f>
        <v>*</v>
      </c>
      <c r="C107" s="130" t="str">
        <f>IF(FN_MC!B110="","*",FN_MC!B110)</f>
        <v>*</v>
      </c>
      <c r="D107" s="130" t="str">
        <f>IF(FN_MC!D110="","*",FN_MC!D110)</f>
        <v>*</v>
      </c>
      <c r="E107" s="130" t="str">
        <f>IF(FN_MC!H110="","*",FN_MC!H110)</f>
        <v>*</v>
      </c>
      <c r="F107" s="148" t="str">
        <f>IF(FN_MC!M110="","*",FN_MC!M110)</f>
        <v>-</v>
      </c>
      <c r="G107" s="130" t="str">
        <f>IF(FN_MC!I110="","*",FN_MC!I110)</f>
        <v>*</v>
      </c>
      <c r="H107" s="130" t="str">
        <f>IF(FN_MC!AB110="","*",FN_MC!AB110)</f>
        <v>*</v>
      </c>
      <c r="I107" s="130" t="str">
        <f>IF(FN_MC!AC110="","*",FN_MC!AC110)</f>
        <v>*</v>
      </c>
      <c r="J107" s="131" t="str">
        <f>IF(FN_MC!AA110="","*",FN_MC!AA110)</f>
        <v>*</v>
      </c>
      <c r="K107" s="143" t="str">
        <f>IF(FN_MC!AD110="","*",FN_MC!AD110)</f>
        <v>*</v>
      </c>
    </row>
    <row r="108" spans="2:11" s="132" customFormat="1" hidden="1">
      <c r="B108" s="129" t="str">
        <f>IF(FN_MC!Y111="","*",FN_MC!Y111)</f>
        <v>*</v>
      </c>
      <c r="C108" s="130" t="str">
        <f>IF(FN_MC!B111="","*",FN_MC!B111)</f>
        <v>*</v>
      </c>
      <c r="D108" s="130" t="str">
        <f>IF(FN_MC!D111="","*",FN_MC!D111)</f>
        <v>*</v>
      </c>
      <c r="E108" s="130" t="str">
        <f>IF(FN_MC!H111="","*",FN_MC!H111)</f>
        <v>*</v>
      </c>
      <c r="F108" s="148" t="str">
        <f>IF(FN_MC!M111="","*",FN_MC!M111)</f>
        <v>-</v>
      </c>
      <c r="G108" s="130" t="str">
        <f>IF(FN_MC!I111="","*",FN_MC!I111)</f>
        <v>*</v>
      </c>
      <c r="H108" s="130" t="str">
        <f>IF(FN_MC!AB111="","*",FN_MC!AB111)</f>
        <v>*</v>
      </c>
      <c r="I108" s="130" t="str">
        <f>IF(FN_MC!AC111="","*",FN_MC!AC111)</f>
        <v>*</v>
      </c>
      <c r="J108" s="131" t="str">
        <f>IF(FN_MC!AA111="","*",FN_MC!AA111)</f>
        <v>*</v>
      </c>
      <c r="K108" s="143" t="str">
        <f>IF(FN_MC!AD111="","*",FN_MC!AD111)</f>
        <v>*</v>
      </c>
    </row>
    <row r="109" spans="2:11" s="132" customFormat="1" hidden="1">
      <c r="B109" s="129" t="str">
        <f>IF(FN_MC!Y112="","*",FN_MC!Y112)</f>
        <v>*</v>
      </c>
      <c r="C109" s="130" t="str">
        <f>IF(FN_MC!B112="","*",FN_MC!B112)</f>
        <v>*</v>
      </c>
      <c r="D109" s="130" t="str">
        <f>IF(FN_MC!D112="","*",FN_MC!D112)</f>
        <v>*</v>
      </c>
      <c r="E109" s="130" t="str">
        <f>IF(FN_MC!H112="","*",FN_MC!H112)</f>
        <v>*</v>
      </c>
      <c r="F109" s="148" t="str">
        <f>IF(FN_MC!M112="","*",FN_MC!M112)</f>
        <v>-</v>
      </c>
      <c r="G109" s="130" t="str">
        <f>IF(FN_MC!I112="","*",FN_MC!I112)</f>
        <v>*</v>
      </c>
      <c r="H109" s="130" t="str">
        <f>IF(FN_MC!AB112="","*",FN_MC!AB112)</f>
        <v>*</v>
      </c>
      <c r="I109" s="130" t="str">
        <f>IF(FN_MC!AC112="","*",FN_MC!AC112)</f>
        <v>*</v>
      </c>
      <c r="J109" s="131" t="str">
        <f>IF(FN_MC!AA112="","*",FN_MC!AA112)</f>
        <v>*</v>
      </c>
      <c r="K109" s="143" t="str">
        <f>IF(FN_MC!AD112="","*",FN_MC!AD112)</f>
        <v>*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2025-10-08T14:21:19Z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