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37" documentId="8_{B6337239-1A00-434D-AAD0-422EA1FEB5AE}" xr6:coauthVersionLast="47" xr6:coauthVersionMax="47" xr10:uidLastSave="{79E4B268-3151-4220-B105-5C38C5942D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1" i="1" l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I583" i="1"/>
  <c r="AI584" i="1"/>
  <c r="AI585" i="1"/>
  <c r="AI586" i="1"/>
  <c r="AI587" i="1"/>
  <c r="AI588" i="1"/>
  <c r="AI589" i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9" i="1" a="1"/>
  <c r="M589" i="1"/>
  <c r="M588" i="1" a="1"/>
  <c r="M588" i="1"/>
  <c r="M587" i="1" a="1"/>
  <c r="M587" i="1"/>
  <c r="M586" i="1" a="1"/>
  <c r="M586" i="1"/>
  <c r="M585" i="1" a="1"/>
  <c r="M585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9" i="1" a="1"/>
  <c r="N589" i="1"/>
  <c r="N588" i="1" a="1"/>
  <c r="N588" i="1"/>
  <c r="N587" i="1" a="1"/>
  <c r="N587" i="1"/>
  <c r="N586" i="1" a="1"/>
  <c r="N586" i="1"/>
  <c r="N585" i="1" a="1"/>
  <c r="N585" i="1"/>
  <c r="N584" i="1" a="1"/>
  <c r="N584" i="1"/>
  <c r="N583" i="1" a="1"/>
  <c r="N583" i="1"/>
  <c r="N582" i="1" a="1"/>
  <c r="N582" i="1"/>
  <c r="N567" i="1" a="1"/>
  <c r="N567" i="1"/>
  <c r="M567" i="1" a="1"/>
  <c r="M567" i="1"/>
  <c r="AY601" i="1"/>
  <c r="AY564" i="1"/>
  <c r="AY563" i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82" i="1" a="1"/>
  <c r="M582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3" i="1" l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<sst xmlns="http://schemas.openxmlformats.org/spreadsheetml/2006/main" count="12284" uniqueCount="1813">
  <si>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</si>
  <si>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</si>
  <si>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</si>
  <si>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</si>
  <si>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</si>
  <si>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</si>
  <si>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</si>
  <si>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</si>
  <si>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</si>
  <si>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</si>
  <si>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</si>
  <si>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</si>
  <si>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</si>
  <si>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</si>
  <si>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</si>
  <si>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</si>
  <si>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</si>
  <si>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</si>
  <si>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</si>
  <si>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</si>
  <si>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</si>
  <si>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</si>
  <si>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</si>
  <si>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</si>
  <si>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</si>
  <si>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</si>
  <si>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</si>
  <si>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</si>
  <si>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</si>
  <si>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</si>
  <si>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</si>
  <si>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</si>
  <si>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</si>
  <si>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</si>
  <si>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</si>
  <si>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</si>
  <si>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</si>
  <si>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</si>
  <si>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</si>
  <si>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</si>
  <si>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</si>
  <si>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</si>
  <si>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</si>
  <si>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</si>
  <si>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</si>
  <si>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</si>
  <si>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</si>
  <si>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</si>
  <si>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</si>
  <si>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</si>
  <si>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</si>
  <si>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</si>
  <si>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</si>
  <si>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</si>
  <si>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</si>
  <si>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</si>
  <si>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</si>
  <si>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</si>
  <si>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</si>
  <si>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</si>
  <si>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</si>
  <si>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</si>
  <si>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</si>
  <si>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</si>
  <si>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</si>
  <si>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</si>
  <si>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</si>
  <si>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</si>
  <si>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</si>
  <si>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</si>
  <si>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</si>
  <si>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</si>
  <si>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</si>
  <si>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</si>
  <si>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</si>
  <si>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</si>
  <si>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</si>
  <si>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</si>
  <si>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</si>
  <si>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</si>
  <si>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</si>
  <si>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</si>
  <si>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</si>
  <si>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</si>
  <si>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</si>
  <si>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</si>
  <si>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</si>
  <si>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</si>
  <si>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</si>
  <si>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</si>
  <si>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</si>
  <si>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</si>
  <si>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</si>
  <si>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</si>
  <si>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</si>
  <si>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</si>
  <si>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</si>
  <si>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</si>
  <si>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</si>
  <si>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</si>
  <si>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</si>
  <si>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</si>
  <si>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</si>
  <si>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</si>
  <si>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</si>
  <si>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</si>
  <si>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</si>
  <si>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</si>
  <si>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</si>
  <si>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</si>
  <si>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</si>
  <si>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</si>
  <si>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</si>
  <si>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</si>
  <si>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</si>
  <si>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</si>
  <si>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</si>
  <si>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</si>
  <si>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</si>
  <si>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</si>
  <si>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</si>
  <si>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</si>
  <si>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</si>
  <si>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</si>
  <si>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</si>
  <si>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</si>
  <si>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</si>
  <si>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</si>
  <si>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</si>
  <si>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</si>
  <si>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</si>
  <si>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</si>
  <si>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</si>
  <si>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</si>
  <si>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</si>
  <si>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</si>
  <si>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</si>
  <si>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</si>
  <si>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</si>
  <si>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</si>
  <si>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</si>
  <si>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</si>
  <si>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</si>
  <si>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</si>
  <si>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</si>
  <si>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</si>
  <si>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</si>
  <si>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</si>
  <si>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</si>
  <si>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</si>
  <si>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</si>
  <si>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</si>
  <si>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</si>
  <si>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</si>
  <si>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</si>
  <si>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</si>
  <si>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</si>
  <si>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</si>
  <si>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</si>
  <si>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</si>
  <si>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</si>
  <si>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</si>
  <si>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</si>
  <si>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</si>
  <si>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</si>
  <si>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</si>
  <si>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</si>
  <si>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</si>
  <si>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</si>
  <si>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</si>
  <si>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</si>
  <si>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</si>
  <si>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</si>
  <si>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</si>
  <si>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</si>
  <si>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</si>
  <si>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</si>
  <si>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</si>
  <si>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</si>
  <si>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</si>
  <si>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</si>
  <si>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</si>
  <si>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</si>
  <si>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</si>
  <si>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</si>
  <si>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</si>
  <si>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</si>
  <si>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</si>
  <si>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</si>
  <si>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</si>
  <si>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</si>
  <si>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</si>
  <si>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</si>
  <si>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</si>
  <si>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</si>
  <si>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</si>
  <si>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</si>
  <si>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</si>
  <si>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</si>
  <si>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</si>
  <si>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</si>
  <si>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</si>
  <si>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</si>
  <si>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</si>
  <si>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</si>
  <si>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</si>
  <si>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</si>
  <si>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</si>
  <si>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</si>
  <si>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</si>
  <si>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</si>
  <si>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</si>
  <si>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</si>
  <si>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</si>
  <si>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</si>
  <si>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</si>
  <si>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</si>
  <si>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</si>
  <si>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</si>
  <si>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</si>
  <si>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</si>
  <si>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</si>
  <si>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</si>
  <si>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</si>
  <si>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</si>
  <si>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</si>
  <si>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</si>
  <si>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</si>
  <si>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</si>
  <si>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</si>
  <si>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</si>
  <si>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</si>
  <si>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</si>
  <si>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</si>
  <si>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</si>
  <si>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</si>
  <si>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</si>
  <si>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</si>
  <si>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</si>
  <si>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</si>
  <si>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</si>
  <si>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</si>
  <si>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</si>
  <si>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</si>
  <si>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</si>
  <si>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</si>
  <si>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</si>
  <si>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</si>
  <si>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</si>
  <si>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</si>
  <si>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</si>
  <si>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</si>
  <si>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</si>
  <si>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</si>
  <si>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</si>
  <si>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</si>
  <si>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</si>
  <si>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</si>
  <si>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</si>
  <si>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</si>
  <si>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</si>
  <si>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</si>
  <si>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</si>
  <si>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</si>
  <si>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</si>
  <si>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</si>
  <si>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</si>
  <si>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</si>
  <si>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</si>
  <si>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</si>
  <si>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</si>
  <si>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</si>
  <si>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</si>
  <si>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</si>
  <si>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</si>
  <si>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</si>
  <si>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</si>
  <si>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</si>
  <si>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</si>
  <si>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</si>
  <si>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</si>
  <si>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</si>
  <si>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</si>
  <si>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</si>
  <si>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</si>
  <si>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</si>
  <si>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</si>
  <si>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</si>
  <si>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</si>
  <si>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</si>
  <si>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</si>
  <si>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</si>
  <si>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</si>
  <si>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</si>
  <si>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</si>
  <si>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</si>
  <si>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</si>
  <si>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</si>
  <si>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</si>
  <si>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</si>
  <si>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</si>
  <si>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</si>
  <si>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</si>
  <si>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</si>
  <si>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</si>
  <si>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</si>
  <si>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</si>
  <si>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</si>
  <si>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</si>
  <si>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</si>
  <si>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</si>
  <si>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</si>
  <si>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</si>
  <si>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</si>
  <si>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</si>
  <si>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</si>
  <si>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</si>
  <si>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</si>
  <si>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</si>
  <si>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</si>
  <si>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</si>
  <si>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</si>
  <si>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</si>
  <si>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</si>
  <si>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</si>
  <si>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</si>
  <si>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</si>
  <si>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</si>
  <si>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</si>
  <si>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</si>
  <si>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</si>
  <si>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</si>
  <si>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</si>
  <si>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</si>
  <si>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</si>
  <si>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</si>
  <si>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</si>
  <si>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</si>
  <si>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</si>
  <si>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</si>
  <si>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</si>
  <si>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</si>
  <si>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</si>
  <si>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</si>
  <si>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</si>
  <si>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</si>
  <si>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</si>
  <si>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</si>
  <si>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</si>
  <si>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</si>
  <si>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</si>
  <si>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</si>
  <si>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</si>
  <si>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</si>
  <si>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</si>
  <si>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</si>
  <si>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</si>
  <si>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</si>
  <si>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</si>
  <si>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</si>
  <si>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</si>
  <si>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</si>
  <si>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</si>
  <si>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</si>
  <si>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</si>
  <si>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</si>
  <si>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</si>
  <si>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</si>
  <si>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</si>
  <si>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</si>
  <si>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</si>
  <si>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</si>
  <si>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</si>
  <si>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</si>
  <si>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</si>
  <si>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</si>
  <si>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</si>
  <si>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</si>
  <si>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</si>
  <si>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</si>
  <si>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</si>
  <si>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</si>
  <si>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</si>
  <si>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</si>
  <si>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</si>
  <si>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</si>
  <si>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</si>
  <si>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</si>
  <si>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</si>
  <si>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</si>
  <si>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</si>
  <si>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</si>
  <si>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</si>
  <si>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</si>
  <si>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</si>
  <si>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</si>
  <si>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</si>
  <si>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</si>
  <si>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</si>
  <si>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</si>
  <si>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</si>
  <si>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</si>
  <si>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</si>
  <si>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</si>
  <si>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</si>
  <si>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</si>
  <si>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</si>
  <si>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</si>
  <si>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</si>
  <si>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</si>
  <si>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</si>
  <si>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</si>
  <si>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</si>
  <si>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</si>
  <si>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</si>
  <si>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</si>
  <si>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</si>
  <si>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</si>
  <si>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</si>
  <si>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</si>
  <si>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</si>
  <si>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</si>
  <si>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</si>
  <si>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</si>
  <si>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</si>
  <si>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</si>
  <si>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</si>
  <si>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</si>
  <si>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</si>
  <si>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</si>
  <si>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</si>
  <si>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</si>
  <si>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</si>
  <si>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</si>
  <si>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</si>
  <si>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</si>
  <si>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</si>
  <si>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</si>
  <si>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</si>
  <si>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</si>
  <si>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</si>
  <si>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</si>
  <si>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</si>
  <si>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</si>
  <si>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</si>
  <si>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</si>
  <si>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</si>
  <si>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</si>
  <si>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</si>
  <si>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</si>
  <si>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</si>
  <si>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</si>
  <si>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</si>
  <si>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</si>
  <si>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</si>
  <si>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</si>
  <si>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</si>
  <si>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</si>
  <si>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</si>
  <si>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</si>
  <si>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</si>
  <si>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</si>
  <si>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</si>
  <si>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</si>
  <si>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</si>
  <si>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</si>
  <si>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</si>
  <si>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</si>
  <si>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</si>
  <si>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</si>
  <si>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</si>
  <si>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</si>
  <si>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</si>
  <si>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</si>
  <si>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</si>
  <si>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</si>
  <si>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</si>
  <si>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</si>
  <si>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</si>
  <si>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</si>
  <si>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</si>
  <si>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</si>
  <si>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</si>
  <si>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</si>
  <si>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</si>
  <si>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</si>
  <si>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</si>
  <si>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</si>
  <si>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</si>
  <si>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</si>
  <si>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</si>
  <si>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</si>
  <si>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</si>
  <si>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</si>
  <si>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</si>
  <si>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</si>
  <si>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</si>
  <si>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</si>
  <si>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</si>
  <si>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</si>
  <si>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</si>
  <si>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</si>
  <si>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</si>
  <si>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</si>
  <si>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</si>
  <si>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</si>
  <si>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</si>
  <si>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</si>
  <si>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</si>
  <si>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</si>
  <si>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</si>
  <si>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</si>
  <si>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</si>
  <si>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</si>
  <si>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</si>
  <si>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</si>
  <si>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</si>
  <si>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</si>
  <si>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</si>
  <si>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</si>
  <si>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</si>
  <si>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</si>
  <si>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</si>
  <si>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</si>
  <si>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</si>
  <si>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</si>
  <si>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</si>
  <si>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</si>
  <si>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</si>
  <si>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</si>
  <si>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</si>
  <si>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</si>
  <si>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</si>
  <si>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</si>
  <si>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</si>
  <si>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</si>
  <si>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</si>
  <si>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</si>
  <si>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</si>
  <si>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</si>
  <si>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</si>
  <si>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</si>
  <si>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</si>
  <si>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</si>
  <si>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</si>
  <si>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</si>
  <si>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</si>
  <si>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</si>
  <si>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</si>
  <si>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</si>
  <si>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</si>
  <si>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</si>
  <si>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</si>
  <si>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</si>
  <si>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</si>
  <si>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</si>
  <si>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</si>
  <si>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</si>
  <si>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</si>
  <si>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</si>
  <si>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</si>
  <si>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</si>
  <si>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</si>
  <si>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</si>
  <si>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</si>
  <si>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</si>
  <si>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</si>
  <si>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</si>
  <si>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</si>
  <si>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</si>
  <si>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</si>
  <si>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</si>
  <si>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</si>
  <si>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</si>
  <si>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</si>
  <si>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</si>
  <si>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</si>
  <si>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</si>
  <si>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</si>
  <si>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</si>
  <si>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</si>
  <si>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</si>
  <si>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</si>
  <si>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</si>
  <si>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</si>
  <si>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</si>
  <si>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</si>
  <si>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</si>
  <si>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</si>
  <si>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</si>
  <si>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</si>
  <si>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</si>
  <si>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</si>
  <si>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</si>
  <si>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</si>
  <si>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</si>
  <si>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</si>
  <si>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</si>
  <si>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</si>
  <si>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</si>
  <si>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</si>
  <si>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</si>
  <si>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</si>
  <si>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</si>
  <si>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</si>
  <si>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</si>
  <si>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</si>
  <si>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</si>
  <si>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</si>
  <si>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</si>
  <si>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</si>
  <si>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</si>
  <si>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</si>
  <si>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</si>
  <si>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</si>
  <si>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</si>
  <si>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</si>
  <si>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</si>
  <si>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</si>
  <si>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</si>
  <si>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</si>
  <si>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</si>
  <si>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</si>
  <si>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</si>
  <si>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</si>
  <si>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</si>
  <si>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</si>
  <si>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</si>
  <si>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</si>
  <si>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</si>
  <si>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</si>
  <si>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</si>
  <si>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</si>
  <si>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</si>
  <si>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</si>
  <si>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</si>
  <si>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</si>
  <si>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</si>
  <si>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</si>
  <si>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</si>
  <si>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</si>
  <si>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</si>
  <si>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</si>
  <si>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</si>
  <si>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</si>
  <si>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</si>
  <si>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</si>
  <si>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</si>
  <si>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</si>
  <si>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</si>
  <si>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</si>
  <si>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</si>
  <si>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</si>
  <si>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</si>
  <si>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</si>
  <si>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</si>
  <si>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</si>
  <si>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</si>
  <si>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</si>
  <si>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</si>
  <si>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</si>
  <si>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</si>
  <si>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</si>
  <si>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</si>
  <si>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</si>
  <si>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</si>
  <si>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</si>
  <si>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</si>
  <si>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</si>
  <si>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</si>
  <si>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</si>
  <si>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</si>
  <si>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</si>
  <si>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</si>
  <si>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</si>
  <si>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</si>
  <si>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</si>
  <si>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</si>
  <si>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</si>
  <si>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</si>
  <si>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</si>
  <si>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</si>
  <si>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</si>
  <si>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</si>
  <si>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</si>
  <si>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</si>
  <si>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</si>
  <si>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</si>
  <si>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</si>
  <si>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</si>
  <si>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</si>
  <si>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</si>
  <si>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</si>
  <si>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</si>
  <si>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</si>
  <si>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</si>
  <si>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</si>
  <si>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</si>
  <si>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</si>
  <si>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</si>
  <si>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</si>
  <si>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</si>
  <si>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</si>
  <si>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</si>
  <si>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</si>
  <si>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</si>
  <si>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</si>
  <si>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</si>
  <si>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</si>
  <si>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</si>
  <si>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</si>
  <si>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</si>
  <si>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</si>
  <si>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</si>
  <si>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</si>
  <si>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</si>
  <si>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</si>
  <si>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</si>
  <si>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</si>
  <si>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</si>
  <si>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</si>
  <si>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</si>
  <si>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</si>
  <si>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</si>
  <si>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</si>
  <si>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</si>
  <si>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</si>
  <si>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</si>
  <si>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</si>
  <si>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</si>
  <si>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</si>
  <si>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</si>
  <si>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</si>
  <si>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</si>
  <si>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</si>
  <si>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</si>
  <si>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</si>
  <si>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</si>
  <si>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</si>
  <si>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</si>
  <si>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</si>
  <si>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</si>
  <si>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</si>
  <si>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</si>
  <si>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</si>
  <si>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</si>
  <si>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</si>
  <si>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</si>
  <si>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</si>
  <si>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</si>
  <si>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</si>
  <si>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</si>
  <si>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</si>
  <si>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</si>
  <si>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</si>
  <si>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</si>
  <si>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</si>
  <si>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</si>
  <si>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</si>
  <si>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</si>
  <si>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</si>
  <si>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</si>
  <si>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</si>
  <si>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</si>
  <si>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</si>
  <si>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</si>
  <si>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</si>
  <si>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</si>
  <si>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</si>
  <si>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</si>
  <si>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</si>
  <si>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</si>
  <si>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</si>
  <si>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</si>
  <si>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</si>
  <si>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</si>
  <si>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</si>
  <si>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</si>
  <si>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</si>
  <si>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</si>
  <si>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</si>
  <si>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</si>
  <si>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</si>
  <si>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</si>
  <si>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</si>
  <si>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</si>
  <si>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</si>
  <si>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</si>
  <si>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</si>
  <si>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</si>
  <si>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</si>
  <si>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</si>
  <si>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</si>
  <si>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</si>
  <si>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</si>
  <si>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</si>
  <si>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</si>
  <si>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</si>
  <si>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</si>
  <si>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</si>
  <si>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</si>
  <si>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</si>
  <si>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</si>
  <si>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</si>
  <si>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</si>
  <si>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</si>
  <si>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</si>
  <si>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</si>
  <si>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</si>
  <si>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</si>
  <si>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</si>
  <si>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</si>
  <si>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</si>
  <si>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</si>
  <si>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</si>
  <si>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</si>
  <si>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</si>
  <si>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</si>
  <si>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</si>
  <si>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</si>
  <si>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</si>
  <si>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</si>
  <si>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</si>
  <si>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</si>
  <si>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</si>
  <si>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</si>
  <si>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</si>
  <si>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</si>
  <si>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</si>
  <si>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</si>
  <si>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</si>
  <si>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</si>
  <si>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</si>
  <si>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</si>
  <si>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</si>
  <si>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</si>
  <si>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</si>
  <si>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</si>
  <si>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</si>
  <si>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</si>
  <si>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</si>
  <si>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</si>
  <si>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</si>
  <si>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</si>
  <si>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</si>
  <si>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</si>
  <si>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</si>
  <si>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</si>
  <si>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</si>
  <si>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</si>
  <si>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</si>
  <si>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</si>
  <si>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</si>
  <si>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</si>
  <si>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</si>
  <si>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</si>
  <si>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</si>
  <si>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</si>
  <si>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</si>
  <si>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</si>
  <si>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</si>
  <si>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</si>
  <si>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</si>
  <si>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</si>
  <si>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</si>
  <si>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</si>
  <si>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</si>
  <si>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</si>
  <si>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</si>
  <si>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</si>
  <si>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</si>
  <si>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</si>
  <si>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</si>
  <si>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</si>
  <si>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</si>
  <si>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</si>
  <si>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</si>
  <si>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</si>
  <si>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</si>
  <si>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</si>
  <si>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</si>
  <si>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</si>
  <si>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</si>
  <si>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</si>
  <si>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</si>
  <si>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</si>
  <si>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</si>
  <si>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</si>
  <si>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</si>
  <si>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</si>
  <si>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</si>
  <si>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</si>
  <si>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</si>
  <si>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</si>
  <si>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</si>
  <si>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</si>
  <si>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</si>
  <si>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</si>
  <si>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</si>
  <si>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</si>
  <si>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</si>
  <si>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</si>
  <si>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</si>
  <si>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</si>
  <si>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</si>
  <si>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</si>
  <si>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</si>
  <si>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</si>
  <si>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</si>
  <si>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</si>
  <si>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</si>
  <si>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</si>
  <si>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</si>
  <si>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</si>
  <si>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</si>
  <si>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</si>
  <si>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</si>
  <si>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</si>
  <si>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</si>
  <si>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</si>
  <si>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</si>
  <si>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</si>
  <si>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</si>
  <si>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</si>
  <si>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</si>
  <si>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</si>
  <si>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</si>
  <si>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</si>
  <si>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</si>
  <si>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</si>
  <si>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</si>
  <si>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</si>
  <si>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</si>
  <si>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</si>
  <si>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</si>
  <si>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</si>
  <si>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</si>
  <si>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</si>
  <si>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</si>
  <si>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</si>
  <si>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</si>
  <si>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</si>
  <si>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</si>
  <si>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</si>
  <si>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</si>
  <si>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</si>
  <si>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</si>
  <si>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</si>
  <si>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</si>
  <si>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</si>
  <si>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</si>
  <si>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</si>
  <si>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</si>
  <si>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</si>
  <si>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</si>
  <si>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</si>
  <si>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</si>
  <si>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</si>
  <si>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</si>
  <si>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</si>
  <si>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</si>
  <si>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</si>
  <si>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</si>
  <si>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</si>
  <si>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</si>
  <si>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</si>
  <si>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</si>
  <si>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</si>
  <si>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</si>
  <si>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</si>
  <si>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</si>
  <si>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</si>
  <si>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</si>
  <si>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</si>
  <si>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</si>
  <si>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</si>
  <si>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</si>
  <si>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</si>
  <si>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</si>
  <si>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</si>
  <si>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</si>
  <si>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</si>
  <si>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</si>
  <si>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</si>
  <si>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</si>
  <si>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</si>
  <si>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</si>
  <si>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</si>
  <si>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</si>
  <si>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</si>
  <si>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</si>
  <si>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</si>
  <si>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</si>
  <si>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</si>
  <si>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</si>
  <si>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</si>
  <si>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</si>
  <si>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</si>
  <si>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</si>
  <si>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</si>
  <si>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</si>
  <si>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</si>
  <si>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</si>
  <si>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</si>
  <si>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</si>
  <si>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</si>
  <si>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</si>
  <si>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</si>
  <si>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</si>
  <si>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</si>
  <si>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</si>
  <si>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</si>
  <si>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</si>
  <si>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</si>
  <si>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</si>
  <si>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</si>
  <si>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</si>
  <si>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</si>
  <si>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</si>
  <si>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</si>
  <si>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</si>
  <si>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</si>
  <si>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</si>
  <si>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</si>
  <si>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</si>
  <si>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</si>
  <si>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</si>
  <si>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</si>
  <si>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</si>
  <si>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</si>
  <si>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</si>
  <si>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</si>
  <si>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</si>
  <si>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</si>
  <si>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</si>
  <si>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</si>
  <si>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</si>
  <si>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</si>
  <si>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</si>
  <si>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</si>
  <si>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</si>
  <si>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</si>
  <si>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</si>
  <si>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</si>
  <si>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</si>
  <si>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</si>
  <si>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</si>
  <si>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</si>
  <si>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</si>
  <si>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</si>
  <si>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</si>
  <si>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</si>
  <si>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</si>
  <si>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</si>
  <si>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</si>
  <si>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</si>
  <si>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</si>
  <si>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</si>
  <si>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</si>
  <si>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</si>
  <si>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</si>
  <si>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</si>
  <si>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</si>
  <si>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</si>
  <si>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</si>
  <si>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</si>
  <si>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</si>
  <si>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</si>
  <si>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</si>
  <si>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</si>
  <si>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</si>
  <si>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</si>
  <si>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</si>
  <si>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</si>
  <si>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</si>
  <si>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</si>
  <si>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</si>
  <si>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</si>
  <si>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</si>
  <si>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</si>
  <si>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</si>
  <si>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</si>
  <si>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</si>
  <si>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</si>
  <si>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</si>
  <si>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</si>
  <si>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</si>
  <si>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</si>
  <si>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</si>
  <si>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</si>
  <si>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</si>
  <si>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</si>
  <si>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</si>
  <si>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</si>
  <si>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</si>
  <si>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</si>
  <si>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</si>
  <si>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</si>
  <si>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</si>
  <si>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</si>
  <si>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</si>
  <si>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</si>
  <si>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</si>
  <si>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</si>
  <si>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</si>
  <si>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</si>
  <si>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</si>
  <si>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</si>
  <si>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</si>
  <si>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</si>
  <si>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</si>
  <si>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</si>
  <si>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</si>
  <si>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</si>
  <si>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</si>
  <si>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</si>
  <si>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</si>
  <si>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</si>
  <si>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</si>
  <si>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</si>
  <si>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</si>
  <si>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</si>
  <si>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</si>
  <si>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</si>
  <si>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</si>
  <si>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</si>
  <si>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</si>
  <si>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</si>
  <si>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</si>
  <si>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</si>
  <si>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</si>
  <si>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</si>
  <si>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</si>
  <si>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</si>
  <si>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</si>
  <si>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</si>
  <si>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</si>
  <si>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</si>
  <si>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</si>
  <si>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</si>
  <si>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</si>
  <si>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</si>
  <si>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</si>
  <si>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</si>
  <si>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</si>
  <si>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</si>
  <si>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</si>
  <si>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</si>
  <si>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</si>
  <si>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</si>
  <si>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</si>
  <si>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</si>
  <si>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</si>
  <si>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</si>
  <si>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</si>
  <si>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</si>
  <si>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</si>
  <si>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</si>
  <si>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</si>
  <si>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</si>
  <si>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</si>
  <si>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</si>
  <si>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</si>
  <si>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</si>
  <si>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</si>
  <si>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</si>
  <si>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</si>
  <si>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</si>
  <si>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</si>
  <si>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</si>
  <si>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</si>
  <si>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</si>
  <si>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</si>
  <si>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</si>
  <si>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</si>
  <si>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</si>
  <si>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</si>
  <si>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</si>
  <si>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</si>
  <si>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</si>
  <si>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</si>
  <si>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</si>
  <si>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</si>
  <si>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</si>
  <si>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</si>
  <si>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</si>
  <si>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</si>
  <si>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</si>
  <si>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</si>
  <si>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</si>
  <si>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</si>
  <si>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</si>
  <si>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</si>
  <si>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</si>
  <si>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</si>
  <si>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</si>
  <si>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</si>
  <si>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</si>
  <si>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</si>
  <si>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</si>
  <si>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</si>
  <si>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</si>
  <si>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</si>
  <si>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</si>
  <si>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</si>
  <si>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</si>
  <si>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</si>
  <si>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</si>
  <si>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</si>
  <si>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</si>
  <si>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</si>
  <si>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</si>
  <si>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</si>
  <si>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</si>
  <si>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</si>
  <si>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</si>
  <si>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</si>
  <si>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</si>
  <si>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</si>
  <si>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</si>
  <si>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</si>
  <si>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</si>
  <si>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</si>
  <si>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</si>
  <si>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</si>
  <si>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</si>
  <si>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</si>
  <si>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</si>
  <si>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</si>
  <si>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</si>
  <si>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</si>
  <si>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</si>
  <si>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</si>
  <si>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</si>
  <si>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</si>
  <si>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</si>
  <si>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</si>
  <si>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</si>
  <si>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</si>
  <si>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</si>
  <si>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</si>
  <si>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</si>
  <si>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</si>
  <si>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</si>
  <si>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</si>
  <si>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</si>
  <si>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</si>
  <si>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</si>
  <si>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</si>
  <si>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</si>
  <si>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</si>
  <si>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</si>
  <si>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</si>
  <si>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</si>
  <si>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</si>
  <si>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</si>
  <si>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</si>
  <si>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</si>
  <si>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</si>
  <si>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</si>
  <si>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</si>
  <si>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</si>
  <si>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</si>
  <si>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</si>
  <si>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</si>
  <si>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</si>
  <si>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</si>
  <si>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</si>
  <si>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</si>
  <si>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</si>
  <si>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</si>
  <si>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</si>
  <si>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</si>
  <si>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</si>
  <si>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</si>
  <si>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</si>
  <si>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</si>
  <si>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</si>
  <si>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</si>
  <si>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</si>
  <si>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</si>
  <si>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</si>
  <si>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</si>
  <si>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</si>
  <si>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</si>
  <si>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</si>
  <si>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</si>
  <si>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</si>
  <si>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</si>
  <si>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</si>
  <si>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</si>
  <si>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</si>
  <si>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</si>
  <si>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</si>
  <si>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</si>
  <si>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</si>
  <si>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</si>
  <si>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</si>
  <si>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</si>
  <si>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</si>
  <si>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</si>
  <si>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</si>
  <si>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</si>
  <si>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</si>
  <si>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</si>
  <si>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</si>
  <si>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</si>
  <si>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</si>
  <si>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</si>
  <si>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</si>
  <si>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</si>
  <si>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</si>
  <si>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</si>
  <si>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</si>
  <si>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</si>
  <si>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</si>
  <si>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</si>
  <si>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</si>
  <si>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</si>
  <si>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</si>
  <si>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</si>
  <si>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</si>
  <si>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</si>
  <si>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</si>
  <si>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</si>
  <si>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</si>
  <si>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</si>
  <si>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</si>
  <si>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</si>
  <si>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</si>
  <si>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</si>
  <si>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</si>
  <si>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</si>
  <si>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</si>
  <si>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</si>
  <si>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</si>
  <si>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</si>
  <si>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</si>
  <si>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</si>
  <si>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</si>
  <si>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</si>
  <si>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</si>
  <si>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</si>
  <si>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</si>
  <si>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</si>
  <si>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</si>
  <si>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</si>
  <si>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</si>
  <si>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</si>
  <si>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</si>
  <si>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</si>
  <si>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</si>
  <si>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</si>
  <si>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</si>
  <si>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</si>
  <si>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</si>
  <si>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</si>
  <si>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</si>
  <si>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</si>
  <si>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</si>
  <si>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</si>
  <si>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</si>
  <si>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</si>
  <si>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</si>
  <si>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</si>
  <si>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</si>
  <si>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</si>
  <si>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</si>
  <si>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</si>
  <si>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</si>
  <si>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</si>
  <si>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</si>
  <si>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</si>
  <si>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</si>
  <si>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</si>
  <si>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</si>
  <si>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</si>
  <si>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</si>
  <si>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</si>
  <si>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</si>
  <si>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</si>
  <si>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</si>
  <si>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</si>
  <si>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</si>
  <si>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</si>
  <si>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</si>
  <si>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</si>
  <si>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</si>
  <si>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</si>
  <si>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</si>
  <si>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</si>
  <si>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</si>
  <si>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</si>
  <si>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</si>
  <si>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</si>
  <si>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</si>
  <si>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</si>
  <si>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</si>
  <si>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</si>
  <si>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</si>
  <si>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</si>
  <si>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</si>
  <si>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</si>
  <si>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</si>
  <si>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</si>
  <si>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</si>
  <si>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</si>
  <si>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</si>
  <si>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</si>
  <si>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</si>
  <si>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</si>
  <si>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</si>
  <si>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</si>
  <si>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</si>
  <si>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</si>
  <si>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</si>
  <si>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</si>
  <si>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</si>
  <si>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</si>
  <si>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</si>
  <si>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</si>
  <si>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</si>
  <si>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</si>
  <si>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</si>
  <si>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</si>
  <si>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</si>
  <si>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</si>
  <si>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</si>
  <si>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</si>
  <si>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</si>
  <si>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</si>
  <si>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</si>
  <si>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</si>
  <si>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</si>
  <si>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</si>
  <si>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</si>
  <si>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</si>
  <si>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</si>
  <si>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</si>
  <si>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</si>
  <si>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</si>
  <si>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</si>
  <si>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</si>
  <si>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</si>
  <si>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</si>
  <si>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</si>
  <si>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</si>
  <si>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</si>
  <si>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</si>
  <si>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</si>
  <si>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</si>
  <si>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</si>
  <si>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</si>
  <si>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</si>
  <si>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</si>
  <si>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</si>
  <si>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</si>
  <si>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</si>
  <si>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</si>
  <si>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</si>
  <si>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</si>
  <si>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</si>
  <si>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</si>
  <si>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</si>
  <si>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</si>
  <si>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</si>
  <si>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</si>
  <si>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</si>
  <si>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</si>
  <si>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</si>
  <si>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</si>
  <si>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</si>
  <si>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</si>
  <si>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</si>
  <si>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</si>
  <si>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</si>
  <si>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</si>
  <si>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</si>
  <si>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</si>
  <si>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</si>
  <si>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</si>
  <si>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</si>
  <si>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</si>
  <si>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</si>
  <si>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</si>
  <si>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</si>
  <si>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</si>
  <si>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</si>
  <si>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</si>
  <si>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</si>
  <si>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</si>
  <si>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</si>
  <si>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</si>
  <si>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</si>
  <si>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</si>
  <si>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</si>
  <si>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</si>
  <si>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</si>
  <si>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</si>
  <si>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</si>
  <si>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</si>
  <si>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</si>
  <si>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</si>
  <si>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</si>
  <si>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</si>
  <si>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</si>
  <si>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</si>
  <si>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</si>
  <si>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</si>
  <si>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</si>
  <si>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</si>
  <si>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</si>
  <si>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</si>
  <si>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</si>
  <si>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</si>
  <si>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</si>
  <si>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</si>
  <si>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</si>
  <si>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</si>
  <si>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</si>
  <si>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</si>
  <si>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</si>
  <si>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</si>
  <si>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</si>
  <si>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</si>
  <si>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</si>
  <si>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</si>
  <si>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</si>
  <si>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</si>
  <si>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</si>
  <si>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</si>
  <si>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</si>
  <si>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</si>
  <si>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</si>
  <si>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</si>
  <si>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</si>
  <si>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</si>
  <si>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</si>
  <si>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</si>
  <si>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</si>
  <si>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</si>
  <si>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</si>
  <si>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</si>
  <si>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</si>
  <si>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</si>
  <si>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</si>
  <si>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</si>
  <si>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</si>
  <si>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</si>
  <si>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</si>
  <si>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</si>
  <si>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</si>
  <si>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</si>
  <si>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</si>
  <si>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</si>
  <si>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</si>
  <si>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</si>
  <si>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</si>
  <si>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</si>
  <si>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</si>
  <si>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</si>
  <si>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</si>
  <si>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</si>
  <si>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</si>
  <si>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</si>
  <si>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</si>
  <si>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</si>
  <si>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</si>
  <si>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</si>
  <si>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</si>
  <si>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</si>
  <si>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</si>
  <si>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</si>
  <si>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</si>
  <si>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</si>
  <si>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</si>
  <si>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</si>
  <si>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</si>
  <si>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</si>
  <si>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</si>
  <si>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</si>
  <si>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</si>
  <si>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</si>
  <si>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</si>
  <si>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</si>
  <si>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</si>
  <si>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</si>
  <si>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</si>
  <si>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</si>
  <si>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</si>
  <si>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</si>
  <si>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</si>
  <si>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</si>
  <si>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</si>
  <si>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</si>
  <si>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</si>
  <si>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</si>
  <si>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</si>
  <si>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</si>
  <si>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</si>
  <si>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</si>
  <si>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</si>
  <si>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</si>
  <si>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</si>
  <si>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</si>
  <si>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</si>
  <si>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</si>
  <si>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</si>
  <si>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</si>
  <si>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</si>
  <si>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</si>
  <si>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</si>
  <si>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</si>
  <si>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</si>
  <si>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</si>
  <si>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</si>
  <si>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</si>
  <si>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</si>
  <si>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</si>
  <si>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</si>
  <si>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</si>
  <si>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</si>
  <si>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</si>
  <si>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</si>
  <si>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</si>
  <si>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</si>
  <si>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</si>
  <si>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</si>
  <si>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</si>
  <si>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</si>
  <si>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</si>
  <si>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</si>
  <si>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</si>
  <si>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</si>
  <si>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</si>
  <si>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</si>
  <si>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</si>
  <si>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</si>
  <si>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</si>
  <si>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</si>
  <si>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</si>
  <si>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</si>
  <si>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</si>
  <si>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</si>
  <si>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</si>
  <si>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</si>
  <si>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</si>
  <si>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</si>
  <si>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</si>
  <si>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</si>
  <si>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</si>
  <si>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</si>
  <si>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</si>
  <si>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</si>
  <si>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</si>
  <si>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</si>
  <si>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</si>
  <si>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</si>
  <si>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</si>
  <si>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</si>
  <si>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</si>
  <si>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</si>
  <si>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</si>
  <si>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</si>
  <si>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</si>
  <si>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</si>
  <si>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</si>
  <si>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</si>
  <si>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</si>
  <si>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</si>
  <si>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</si>
  <si>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</si>
  <si>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</si>
  <si>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</si>
  <si>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</si>
  <si>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</si>
  <si>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</si>
  <si>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</si>
  <si>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</si>
  <si>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</si>
  <si>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</si>
  <si>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</si>
  <si>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</si>
  <si>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</si>
  <si>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</si>
  <si>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</si>
  <si>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</si>
  <si>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</si>
  <si>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</si>
  <si>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</si>
  <si>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</si>
  <si>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</si>
  <si>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</si>
  <si>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</si>
  <si>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</si>
  <si>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</si>
  <si>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</si>
  <si>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</si>
  <si>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</si>
  <si>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</si>
  <si>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</si>
  <si>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</si>
  <si>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</si>
  <si>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</si>
  <si>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</si>
  <si>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</si>
  <si>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</si>
  <si>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</si>
  <si>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</si>
  <si>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</si>
  <si>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</si>
  <si>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</si>
  <si>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</si>
  <si>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</si>
  <si>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</si>
  <si>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</si>
  <si>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</si>
  <si>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</si>
  <si>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</si>
  <si>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</si>
  <si>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</si>
  <si>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</si>
  <si>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</si>
  <si>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</si>
  <si>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</si>
  <si>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</si>
  <si>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</si>
  <si>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</si>
  <si>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</si>
  <si>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Previsão de MC1 11h00 / </t>
  </si>
  <si>
    <t xml:space="preserve">MC1 10h15 / </t>
  </si>
  <si>
    <t>TP pronto 10h06 / Sem oportunidade de faixa</t>
  </si>
  <si>
    <t>MC1 09h08 / autorizado entrada na via 09h50 / Em deslocamento para km de trabalho</t>
  </si>
  <si>
    <t>Manobra em ZKEZGA-1 por 01h pra colocar 2 vagões carregados na composição , deixando a formação completa 30 vagões.</t>
  </si>
  <si>
    <t xml:space="preserve">MC1 09h46 / 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</si>
  <si>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</si>
  <si>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</si>
  <si>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</si>
  <si>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</si>
  <si>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</si>
  <si>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</si>
  <si>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</si>
  <si>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 xml:space="preserve">Alterado programação para km101+500 via 2 / TP pronto 08h21 /  Sem previsão de faixa/ </t>
  </si>
  <si>
    <t>Alterado programação para km 105+300 ao km106+000 via 2 / MC1 09h49 / devido problema no RDC / não recebia lic.</t>
  </si>
  <si>
    <t>Descarga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</si>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</sst>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01" tableBorderDxfId="100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9"/>
    <tableColumn id="8" xr3:uid="{69D5AC3B-4F64-4F8F-AD2A-0AD158918DDD}" name="CORRELATO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/>
    <tableColumn id="70" xr3:uid="{C69AE417-F850-4736-A77F-80BCC39E9614}" name="Intervalo"/>
    <tableColumn id="71" xr3:uid="{7E802080-4613-4ED5-B82F-6C0111749DA0}" name="QT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545" activePane="bottomRight" state="frozen"/>
      <selection pane="bottomRight" activeCell="BK601" sqref="BK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/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t="23.25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/>
      <c r="AT553" s="268"/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1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/>
      <c r="AT554" s="268"/>
      <c r="AU554" s="270"/>
      <c r="AV554" s="270"/>
      <c r="AW554" s="270"/>
      <c r="AX554" s="244"/>
      <c r="AY554" s="183">
        <f t="shared" ref="AY554:AY557" si="56">IF(D554="","*",IFERROR(IF(ISODD(COUNT(AS554:AX554)),"ERRO",SUM((AT554-AS554),(AV554-AU554),(AX554-AW554))),"ERRO"))</f>
        <v>0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1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 t="shared" si="56"/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 t="shared" si="56"/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 t="shared" si="56"/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 t="shared" si="57"/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 t="shared" si="57"/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/>
      <c r="AT562" s="268"/>
      <c r="AU562" s="270"/>
      <c r="AV562" s="270"/>
      <c r="AW562" s="270"/>
      <c r="AX562" s="244"/>
      <c r="AY562" s="183">
        <f t="shared" si="57"/>
        <v>0</v>
      </c>
      <c r="AZ562" s="161"/>
      <c r="BA562" s="245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1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 t="shared" si="57"/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>
        <v>0</v>
      </c>
      <c r="AT564" s="268">
        <v>0</v>
      </c>
      <c r="AU564" s="270"/>
      <c r="AV564" s="270"/>
      <c r="AW564" s="270"/>
      <c r="AX564" s="244"/>
      <c r="AY564" s="183">
        <f t="shared" si="57"/>
        <v>0</v>
      </c>
      <c r="AZ564" s="161"/>
      <c r="BA564" s="245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0</v>
      </c>
      <c r="BI564" s="246"/>
      <c r="BJ564" s="273" t="s">
        <v>1743</v>
      </c>
      <c r="BK564" s="247" t="s">
        <v>1743</v>
      </c>
      <c r="BL564" s="185"/>
      <c r="BM564" s="180"/>
      <c r="BN564" s="180"/>
      <c r="BO564" s="164"/>
      <c r="BP564" s="247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215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4">
        <v>55</v>
      </c>
      <c r="K567" s="214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t="23.25" hidden="1">
      <c r="A572" s="166" t="str">
        <f>D572&amp;B572</f>
        <v>W5946017</v>
      </c>
      <c r="B572" s="167">
        <v>46017</v>
      </c>
      <c r="C572" s="242"/>
      <c r="D572" s="215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4">
        <v>56</v>
      </c>
      <c r="K572" s="214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215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215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4">
        <v>49</v>
      </c>
      <c r="K573" s="214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215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215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4">
        <v>49</v>
      </c>
      <c r="K574" s="214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215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215" t="s">
        <v>610</v>
      </c>
      <c r="E575" s="29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215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>W6046017</v>
      </c>
      <c r="B577" s="167">
        <v>46017</v>
      </c>
      <c r="C577" s="242"/>
      <c r="D577" s="243" t="s">
        <v>542</v>
      </c>
      <c r="E577" s="279">
        <v>571</v>
      </c>
      <c r="F577" s="161" t="s">
        <v>479</v>
      </c>
      <c r="G577" s="159" t="str">
        <f>IF(D577="","*",VLOOKUP(F577,BS_ATIVIDADE[#All],3,FALSE))</f>
        <v>DORMENTE - DESCARGA</v>
      </c>
      <c r="H577" s="163"/>
      <c r="I577" s="163"/>
      <c r="J577" s="225">
        <v>55</v>
      </c>
      <c r="K577" s="225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4" t="s">
        <v>938</v>
      </c>
      <c r="W577" s="266" t="s">
        <v>1744</v>
      </c>
      <c r="X577" s="243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7" t="str">
        <f>IF(BS_CONTROLE[[#This Row],[Local - Partida]]=0, "-", BS_CONTROLE[[#This Row],[Local - Partida]])</f>
        <v>-</v>
      </c>
      <c r="AL577" s="267" t="str">
        <f>IF(BS_CONTROLE[[#This Row],[Local - Encerramento]]=0, "-", BS_CONTROLE[[#This Row],[Local - Encerramento]])</f>
        <v>-</v>
      </c>
      <c r="AM577" s="267" t="str">
        <f>IF(BS_CONTROLE[[#This Row],[Entre - Estações]]=0, "-", BS_CONTROLE[[#This Row],[Entre - Estações]])</f>
        <v>ZLU-ZWI</v>
      </c>
      <c r="AN577" s="267" t="str">
        <f>IF(BS_CONTROLE[[#This Row],[SB]]=0, "-", BS_CONTROLE[[#This Row],[SB]])</f>
        <v>ZWI1132</v>
      </c>
      <c r="AO577" s="249">
        <f>IF(BS_CONTROLE[[#This Row],[SUB]]=0, "-", BS_CONTROLE[[#This Row],[SUB]])</f>
        <v>55</v>
      </c>
      <c r="AP577" s="250">
        <f>IF(BS_CONTROLE[[#This Row],[KM - Inicio]]=0, "-", BS_CONTROLE[[#This Row],[KM - Inicio]])</f>
        <v>118.16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51" t="str">
        <f>IF(BS_CONTROLE[[#This Row],[Responsavel pelo boletim]]=0, "-", BS_CONTROLE[[#This Row],[Responsavel pelo boletim]])</f>
        <v>Felipe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>DANILO (TP-837)</v>
      </c>
      <c r="B579" s="167"/>
      <c r="C579" s="242"/>
      <c r="D579" s="215" t="s">
        <v>580</v>
      </c>
      <c r="E579" s="279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4">
        <v>55</v>
      </c>
      <c r="K579" s="214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3" t="s">
        <v>1452</v>
      </c>
      <c r="W579" s="172" t="s">
        <v>1112</v>
      </c>
      <c r="X579" s="243" t="s">
        <v>1735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ZLU-ZWI</v>
      </c>
      <c r="AN579" s="267" t="str">
        <f>IF(BS_CONTROLE[[#This Row],[SB]]=0, "-", BS_CONTROLE[[#This Row],[SB]])</f>
        <v>ZWI2</v>
      </c>
      <c r="AO579" s="249">
        <f>IF(BS_CONTROLE[[#This Row],[SUB]]=0, "-", BS_CONTROLE[[#This Row],[SUB]])</f>
        <v>55</v>
      </c>
      <c r="AP579" s="250">
        <f>IF(BS_CONTROLE[[#This Row],[KM - Inicio]]=0, "-", BS_CONTROLE[[#This Row],[KM - Inicio]])</f>
        <v>118.61799999999999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51" t="str">
        <f>IF(BS_CONTROLE[[#This Row],[Responsavel pelo boletim]]=0, "-", BS_CONTROLE[[#This Row],[Responsavel pelo boletim]])</f>
        <v>Alisson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>WALTER (TP-810)</v>
      </c>
      <c r="B580" s="167"/>
      <c r="C580" s="242"/>
      <c r="D580" s="215" t="s">
        <v>648</v>
      </c>
      <c r="E580" s="279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4">
        <v>55</v>
      </c>
      <c r="K580" s="214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3" t="s">
        <v>1452</v>
      </c>
      <c r="W580" s="172" t="s">
        <v>1112</v>
      </c>
      <c r="X580" s="243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ZWI-ZYQ</v>
      </c>
      <c r="AN580" s="267" t="str">
        <f>IF(BS_CONTROLE[[#This Row],[SB]]=0, "-", BS_CONTROLE[[#This Row],[SB]])</f>
        <v>121ZWI2</v>
      </c>
      <c r="AO580" s="249">
        <f>IF(BS_CONTROLE[[#This Row],[SUB]]=0, "-", BS_CONTROLE[[#This Row],[SUB]])</f>
        <v>55</v>
      </c>
      <c r="AP580" s="250">
        <f>IF(BS_CONTROLE[[#This Row],[KM - Inicio]]=0, "-", BS_CONTROLE[[#This Row],[KM - Inicio]])</f>
        <v>120.521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51" t="str">
        <f>IF(BS_CONTROLE[[#This Row],[Responsavel pelo boletim]]=0, "-", BS_CONTROLE[[#This Row],[Responsavel pelo boletim]])</f>
        <v>Alisson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>CAIQUE (TP-869)</v>
      </c>
      <c r="B581" s="167"/>
      <c r="C581" s="242"/>
      <c r="D581" s="215" t="s">
        <v>573</v>
      </c>
      <c r="E581" s="279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4">
        <v>55</v>
      </c>
      <c r="K581" s="214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3" t="s">
        <v>1452</v>
      </c>
      <c r="W581" s="172" t="s">
        <v>1112</v>
      </c>
      <c r="X581" s="243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ZWI-ZYQ</v>
      </c>
      <c r="AN581" s="267">
        <f>IF(BS_CONTROLE[[#This Row],[SB]]=0, "-", BS_CONTROLE[[#This Row],[SB]])</f>
        <v>1231212</v>
      </c>
      <c r="AO581" s="249">
        <f>IF(BS_CONTROLE[[#This Row],[SUB]]=0, "-", BS_CONTROLE[[#This Row],[SUB]])</f>
        <v>55</v>
      </c>
      <c r="AP581" s="250">
        <f>IF(BS_CONTROLE[[#This Row],[KM - Inicio]]=0, "-", BS_CONTROLE[[#This Row],[KM - Inicio]])</f>
        <v>121.70699999999999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51" t="str">
        <f>IF(BS_CONTROLE[[#This Row],[Responsavel pelo boletim]]=0, "-", BS_CONTROLE[[#This Row],[Responsavel pelo boletim]])</f>
        <v>Alisson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2"/>
      <c r="D582" s="243"/>
      <c r="E582" s="279">
        <v>576</v>
      </c>
      <c r="F582" s="161"/>
      <c r="G582" s="159" t="str">
        <f>IF(D582="","*",VLOOKUP(F582,BS_ATIVIDADE[#All],3,FALSE))</f>
        <v>*</v>
      </c>
      <c r="H582" s="163"/>
      <c r="I582" s="163"/>
      <c r="J582" s="225"/>
      <c r="K582" s="225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63"/>
      <c r="P582" s="163"/>
      <c r="Q582" s="178"/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60"/>
      <c r="V582" s="264"/>
      <c r="W582" s="266"/>
      <c r="X582" s="243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67" t="str">
        <f>IF(BS_CONTROLE[[#This Row],[Local - Partida]]=0, "-", BS_CONTROLE[[#This Row],[Local - Partida]])</f>
        <v>-</v>
      </c>
      <c r="AL582" s="267" t="str">
        <f>IF(BS_CONTROLE[[#This Row],[Local - Encerramento]]=0, "-", BS_CONTROLE[[#This Row],[Local - Encerramento]])</f>
        <v>-</v>
      </c>
      <c r="AM582" s="267" t="str">
        <f>IF(BS_CONTROLE[[#This Row],[Entre - Estações]]=0, "-", BS_CONTROLE[[#This Row],[Entre - Estações]])</f>
        <v>-</v>
      </c>
      <c r="AN582" s="267" t="str">
        <f>IF(BS_CONTROLE[[#This Row],[SB]]=0, "-", BS_CONTROLE[[#This Row],[SB]])</f>
        <v>-</v>
      </c>
      <c r="AO582" s="249" t="str">
        <f>IF(BS_CONTROLE[[#This Row],[SUB]]=0, "-", BS_CONTROLE[[#This Row],[SUB]])</f>
        <v>-</v>
      </c>
      <c r="AP582" s="250" t="str">
        <f>IF(BS_CONTROLE[[#This Row],[KM - Inicio]]=0, "-", BS_CONTROLE[[#This Row],[KM - Inicio]])</f>
        <v>-</v>
      </c>
      <c r="AQ582" s="250" t="str">
        <f>IF(BS_CONTROLE[[#This Row],[KM - Fim]]=0, "-", BS_CONTROLE[[#This Row],[KM - Fim]])</f>
        <v>-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*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62"/>
      <c r="BF582" s="251" t="str">
        <f>IF(BS_CONTROLE[[#This Row],[Responsavel pelo boletim]]=0, "-", BS_CONTROLE[[#This Row],[Responsavel pelo boletim]])</f>
        <v>-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2"/>
      <c r="D584" s="243"/>
      <c r="E584" s="279">
        <v>578</v>
      </c>
      <c r="F584" s="161"/>
      <c r="G584" s="159" t="str">
        <f>IF(D584="","*",VLOOKUP(F584,BS_ATIVIDADE[#All],3,FALSE))</f>
        <v>*</v>
      </c>
      <c r="H584" s="163"/>
      <c r="I584" s="163"/>
      <c r="J584" s="225"/>
      <c r="K584" s="225"/>
      <c r="L584" s="178"/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63"/>
      <c r="P584" s="163"/>
      <c r="Q584" s="178"/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60"/>
      <c r="V584" s="264"/>
      <c r="W584" s="266"/>
      <c r="X584" s="243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67" t="str">
        <f>IF(BS_CONTROLE[[#This Row],[Local - Partida]]=0, "-", BS_CONTROLE[[#This Row],[Local - Partida]])</f>
        <v>-</v>
      </c>
      <c r="AL584" s="267" t="str">
        <f>IF(BS_CONTROLE[[#This Row],[Local - Encerramento]]=0, "-", BS_CONTROLE[[#This Row],[Local - Encerramento]])</f>
        <v>-</v>
      </c>
      <c r="AM584" s="267" t="str">
        <f>IF(BS_CONTROLE[[#This Row],[Entre - Estações]]=0, "-", BS_CONTROLE[[#This Row],[Entre - Estações]])</f>
        <v>-</v>
      </c>
      <c r="AN584" s="267" t="str">
        <f>IF(BS_CONTROLE[[#This Row],[SB]]=0, "-", BS_CONTROLE[[#This Row],[SB]])</f>
        <v>-</v>
      </c>
      <c r="AO584" s="249" t="str">
        <f>IF(BS_CONTROLE[[#This Row],[SUB]]=0, "-", BS_CONTROLE[[#This Row],[SUB]])</f>
        <v>-</v>
      </c>
      <c r="AP584" s="250" t="str">
        <f>IF(BS_CONTROLE[[#This Row],[KM - Inicio]]=0, "-", BS_CONTROLE[[#This Row],[KM - Inicio]])</f>
        <v>-</v>
      </c>
      <c r="AQ584" s="250" t="str">
        <f>IF(BS_CONTROLE[[#This Row],[KM - Fim]]=0, "-", BS_CONTROLE[[#This Row],[KM - Fim]])</f>
        <v>-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*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62"/>
      <c r="BF584" s="251" t="str">
        <f>IF(BS_CONTROLE[[#This Row],[Responsavel pelo boletim]]=0, "-", BS_CONTROLE[[#This Row],[Responsavel pelo boletim]])</f>
        <v>-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2"/>
      <c r="D585" s="243"/>
      <c r="E585" s="279">
        <v>579</v>
      </c>
      <c r="F585" s="161"/>
      <c r="G585" s="159" t="str">
        <f>IF(D585="","*",VLOOKUP(F585,BS_ATIVIDADE[#All],3,FALSE))</f>
        <v>*</v>
      </c>
      <c r="H585" s="163"/>
      <c r="I585" s="163"/>
      <c r="J585" s="225"/>
      <c r="K585" s="225"/>
      <c r="L585" s="178"/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63"/>
      <c r="P585" s="163"/>
      <c r="Q585" s="178"/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60"/>
      <c r="V585" s="264"/>
      <c r="W585" s="266"/>
      <c r="X585" s="243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67" t="str">
        <f>IF(BS_CONTROLE[[#This Row],[Local - Partida]]=0, "-", BS_CONTROLE[[#This Row],[Local - Partida]])</f>
        <v>-</v>
      </c>
      <c r="AL585" s="267" t="str">
        <f>IF(BS_CONTROLE[[#This Row],[Local - Encerramento]]=0, "-", BS_CONTROLE[[#This Row],[Local - Encerramento]])</f>
        <v>-</v>
      </c>
      <c r="AM585" s="267" t="str">
        <f>IF(BS_CONTROLE[[#This Row],[Entre - Estações]]=0, "-", BS_CONTROLE[[#This Row],[Entre - Estações]])</f>
        <v>-</v>
      </c>
      <c r="AN585" s="267" t="str">
        <f>IF(BS_CONTROLE[[#This Row],[SB]]=0, "-", BS_CONTROLE[[#This Row],[SB]])</f>
        <v>-</v>
      </c>
      <c r="AO585" s="249" t="str">
        <f>IF(BS_CONTROLE[[#This Row],[SUB]]=0, "-", BS_CONTROLE[[#This Row],[SUB]])</f>
        <v>-</v>
      </c>
      <c r="AP585" s="250" t="str">
        <f>IF(BS_CONTROLE[[#This Row],[KM - Inicio]]=0, "-", BS_CONTROLE[[#This Row],[KM - Inicio]])</f>
        <v>-</v>
      </c>
      <c r="AQ585" s="250" t="str">
        <f>IF(BS_CONTROLE[[#This Row],[KM - Fim]]=0, "-", BS_CONTROLE[[#This Row],[KM - Fim]])</f>
        <v>-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*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62"/>
      <c r="BF585" s="251" t="str">
        <f>IF(BS_CONTROLE[[#This Row],[Responsavel pelo boletim]]=0, "-", BS_CONTROLE[[#This Row],[Responsavel pelo boletim]])</f>
        <v>-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2"/>
      <c r="D586" s="243"/>
      <c r="E586" s="279">
        <v>580</v>
      </c>
      <c r="F586" s="161"/>
      <c r="G586" s="159" t="str">
        <f>IF(D586="","*",VLOOKUP(F586,BS_ATIVIDADE[#All],3,FALSE))</f>
        <v>*</v>
      </c>
      <c r="H586" s="163"/>
      <c r="I586" s="163"/>
      <c r="J586" s="225"/>
      <c r="K586" s="225"/>
      <c r="L586" s="178"/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63"/>
      <c r="P586" s="163"/>
      <c r="Q586" s="178"/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60"/>
      <c r="V586" s="264"/>
      <c r="W586" s="266"/>
      <c r="X586" s="243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-</v>
      </c>
      <c r="AN586" s="267" t="str">
        <f>IF(BS_CONTROLE[[#This Row],[SB]]=0, "-", BS_CONTROLE[[#This Row],[SB]])</f>
        <v>-</v>
      </c>
      <c r="AO586" s="249" t="str">
        <f>IF(BS_CONTROLE[[#This Row],[SUB]]=0, "-", BS_CONTROLE[[#This Row],[SUB]])</f>
        <v>-</v>
      </c>
      <c r="AP586" s="250" t="str">
        <f>IF(BS_CONTROLE[[#This Row],[KM - Inicio]]=0, "-", BS_CONTROLE[[#This Row],[KM - Inicio]])</f>
        <v>-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*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62"/>
      <c r="BF586" s="251" t="str">
        <f>IF(BS_CONTROLE[[#This Row],[Responsavel pelo boletim]]=0, "-", BS_CONTROLE[[#This Row],[Responsavel pelo boletim]])</f>
        <v>-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2"/>
      <c r="D587" s="243"/>
      <c r="E587" s="280">
        <v>581</v>
      </c>
      <c r="F587" s="161"/>
      <c r="G587" s="159" t="str">
        <f>IF(D587="","*",VLOOKUP(F587,BS_ATIVIDADE[#All],3,FALSE))</f>
        <v>*</v>
      </c>
      <c r="H587" s="163"/>
      <c r="I587" s="163"/>
      <c r="J587" s="225"/>
      <c r="K587" s="225"/>
      <c r="L587" s="178"/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63"/>
      <c r="P587" s="163"/>
      <c r="Q587" s="178"/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60"/>
      <c r="V587" s="264"/>
      <c r="W587" s="266"/>
      <c r="X587" s="243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-</v>
      </c>
      <c r="AN587" s="267" t="str">
        <f>IF(BS_CONTROLE[[#This Row],[SB]]=0, "-", BS_CONTROLE[[#This Row],[SB]])</f>
        <v>-</v>
      </c>
      <c r="AO587" s="249" t="str">
        <f>IF(BS_CONTROLE[[#This Row],[SUB]]=0, "-", BS_CONTROLE[[#This Row],[SUB]])</f>
        <v>-</v>
      </c>
      <c r="AP587" s="250" t="str">
        <f>IF(BS_CONTROLE[[#This Row],[KM - Inicio]]=0, "-", BS_CONTROLE[[#This Row],[KM - Inicio]])</f>
        <v>-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*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62"/>
      <c r="BF587" s="251" t="str">
        <f>IF(BS_CONTROLE[[#This Row],[Responsavel pelo boletim]]=0, "-", BS_CONTROLE[[#This Row],[Responsavel pelo boletim]])</f>
        <v>-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2"/>
      <c r="D588" s="243"/>
      <c r="E588" s="279">
        <v>582</v>
      </c>
      <c r="F588" s="161"/>
      <c r="G588" s="159" t="str">
        <f>IF(D588="","*",VLOOKUP(F588,BS_ATIVIDADE[#All],3,FALSE))</f>
        <v>*</v>
      </c>
      <c r="H588" s="163"/>
      <c r="I588" s="163"/>
      <c r="J588" s="225"/>
      <c r="K588" s="225"/>
      <c r="L588" s="178"/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63"/>
      <c r="P588" s="163"/>
      <c r="Q588" s="178"/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60"/>
      <c r="V588" s="264"/>
      <c r="W588" s="266"/>
      <c r="X588" s="243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-</v>
      </c>
      <c r="AN588" s="267" t="str">
        <f>IF(BS_CONTROLE[[#This Row],[SB]]=0, "-", BS_CONTROLE[[#This Row],[SB]])</f>
        <v>-</v>
      </c>
      <c r="AO588" s="249" t="str">
        <f>IF(BS_CONTROLE[[#This Row],[SUB]]=0, "-", BS_CONTROLE[[#This Row],[SUB]])</f>
        <v>-</v>
      </c>
      <c r="AP588" s="250" t="str">
        <f>IF(BS_CONTROLE[[#This Row],[KM - Inicio]]=0, "-", BS_CONTROLE[[#This Row],[KM - Inicio]])</f>
        <v>-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*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62"/>
      <c r="BF588" s="251" t="str">
        <f>IF(BS_CONTROLE[[#This Row],[Responsavel pelo boletim]]=0, "-", BS_CONTROLE[[#This Row],[Responsavel pelo boletim]])</f>
        <v>-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2"/>
      <c r="D589" s="243"/>
      <c r="E589" s="279">
        <v>583</v>
      </c>
      <c r="F589" s="161"/>
      <c r="G589" s="159" t="str">
        <f>IF(D589="","*",VLOOKUP(F589,BS_ATIVIDADE[#All],3,FALSE))</f>
        <v>*</v>
      </c>
      <c r="H589" s="163"/>
      <c r="I589" s="163"/>
      <c r="J589" s="225"/>
      <c r="K589" s="225"/>
      <c r="L589" s="178"/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63"/>
      <c r="P589" s="163"/>
      <c r="Q589" s="178"/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60"/>
      <c r="V589" s="264"/>
      <c r="W589" s="266"/>
      <c r="X589" s="243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67" t="str">
        <f>IF(BS_CONTROLE[[#This Row],[Local - Partida]]=0, "-", BS_CONTROLE[[#This Row],[Local - Partida]])</f>
        <v>-</v>
      </c>
      <c r="AL589" s="267" t="str">
        <f>IF(BS_CONTROLE[[#This Row],[Local - Encerramento]]=0, "-", BS_CONTROLE[[#This Row],[Local - Encerramento]])</f>
        <v>-</v>
      </c>
      <c r="AM589" s="267" t="str">
        <f>IF(BS_CONTROLE[[#This Row],[Entre - Estações]]=0, "-", BS_CONTROLE[[#This Row],[Entre - Estações]])</f>
        <v>-</v>
      </c>
      <c r="AN589" s="267" t="str">
        <f>IF(BS_CONTROLE[[#This Row],[SB]]=0, "-", BS_CONTROLE[[#This Row],[SB]])</f>
        <v>-</v>
      </c>
      <c r="AO589" s="249" t="str">
        <f>IF(BS_CONTROLE[[#This Row],[SUB]]=0, "-", BS_CONTROLE[[#This Row],[SUB]])</f>
        <v>-</v>
      </c>
      <c r="AP589" s="250" t="str">
        <f>IF(BS_CONTROLE[[#This Row],[KM - Inicio]]=0, "-", BS_CONTROLE[[#This Row],[KM - Inicio]])</f>
        <v>-</v>
      </c>
      <c r="AQ589" s="250" t="str">
        <f>IF(BS_CONTROLE[[#This Row],[KM - Fim]]=0, "-", BS_CONTROLE[[#This Row],[KM - Fim]])</f>
        <v>-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*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62"/>
      <c r="BF589" s="251" t="str">
        <f>IF(BS_CONTROLE[[#This Row],[Responsavel pelo boletim]]=0, "-", BS_CONTROLE[[#This Row],[Responsavel pelo boletim]])</f>
        <v>-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7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6" priority="18548" operator="equal">
      <formula>"OPORTUNIDADE"</formula>
    </cfRule>
  </conditionalFormatting>
  <conditionalFormatting sqref="AZ6:AZ523">
    <cfRule type="expression" dxfId="95" priority="18543">
      <formula>$BU6=1</formula>
    </cfRule>
  </conditionalFormatting>
  <conditionalFormatting sqref="BQ6:BQ600">
    <cfRule type="cellIs" dxfId="94" priority="18554" operator="equal">
      <formula>"Produção e Intervalo"</formula>
    </cfRule>
    <cfRule type="cellIs" dxfId="93" priority="18555" operator="equal">
      <formula>"Aderente"</formula>
    </cfRule>
    <cfRule type="cellIs" dxfId="92" priority="18556" operator="equal">
      <formula>"Intervalo"</formula>
    </cfRule>
    <cfRule type="cellIs" dxfId="91" priority="18557" operator="equal">
      <formula>"Produção"</formula>
    </cfRule>
    <cfRule type="cellIs" dxfId="90" priority="18558" operator="equal">
      <formula>"ERRO"</formula>
    </cfRule>
  </conditionalFormatting>
  <conditionalFormatting sqref="BR6:BS553">
    <cfRule type="cellIs" dxfId="89" priority="18536" operator="equal">
      <formula>"*"</formula>
    </cfRule>
    <cfRule type="cellIs" dxfId="88" priority="18537" operator="greaterThanOrEqual">
      <formula>1</formula>
    </cfRule>
    <cfRule type="cellIs" dxfId="87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6" priority="18484" operator="equal">
      <formula>"NÃO"</formula>
    </cfRule>
    <cfRule type="cellIs" dxfId="85" priority="18485" operator="equal">
      <formula>"SIM"</formula>
    </cfRule>
  </conditionalFormatting>
  <conditionalFormatting sqref="X478 X480 X483 X488:X489 X499 X506 X511:X512 X517 X520:X521">
    <cfRule type="cellIs" dxfId="84" priority="18483" operator="equal">
      <formula>"OPORTUNIDADE"</formula>
    </cfRule>
  </conditionalFormatting>
  <conditionalFormatting sqref="Z476:Z480 Z487:Z489 Z483:Z484 Z492 Z496:Z499 Z517 Z519:Z523 Z501:Z515">
    <cfRule type="cellIs" dxfId="83" priority="18481" operator="equal">
      <formula>"NÃO"</formula>
    </cfRule>
    <cfRule type="cellIs" dxfId="82" priority="18482" operator="equal">
      <formula>"SIM"</formula>
    </cfRule>
  </conditionalFormatting>
  <conditionalFormatting sqref="Z476:Z480 Z487:Z489 Z483:Z484 Z492 Z496:Z499 Z517 Z519:Z523 Z501:Z515">
    <cfRule type="cellIs" dxfId="81" priority="18480" operator="equal">
      <formula>"OPORTUNIDADE"</formula>
    </cfRule>
  </conditionalFormatting>
  <conditionalFormatting sqref="Y1048576">
    <cfRule type="cellIs" dxfId="80" priority="18365" operator="equal">
      <formula>"OPORTUNIDADE"</formula>
    </cfRule>
  </conditionalFormatting>
  <conditionalFormatting sqref="Y1048576">
    <cfRule type="cellIs" dxfId="79" priority="18363" operator="equal">
      <formula>"NÃO"</formula>
    </cfRule>
    <cfRule type="cellIs" dxfId="78" priority="18364" operator="equal">
      <formula>"SIM"</formula>
    </cfRule>
  </conditionalFormatting>
  <conditionalFormatting sqref="Z524:Z549">
    <cfRule type="cellIs" dxfId="77" priority="18100" operator="equal">
      <formula>"OPORTUNIDADE"</formula>
    </cfRule>
  </conditionalFormatting>
  <conditionalFormatting sqref="Z524:Z549">
    <cfRule type="cellIs" dxfId="76" priority="18098" operator="equal">
      <formula>"NÃO"</formula>
    </cfRule>
    <cfRule type="cellIs" dxfId="75" priority="18099" operator="equal">
      <formula>"SIM"</formula>
    </cfRule>
  </conditionalFormatting>
  <conditionalFormatting sqref="Z550">
    <cfRule type="cellIs" dxfId="74" priority="18083" operator="equal">
      <formula>"NÃO"</formula>
    </cfRule>
    <cfRule type="cellIs" dxfId="73" priority="18084" operator="equal">
      <formula>"SIM"</formula>
    </cfRule>
  </conditionalFormatting>
  <conditionalFormatting sqref="Z550">
    <cfRule type="cellIs" dxfId="72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71" priority="18702">
      <formula>$BU493=1</formula>
    </cfRule>
  </conditionalFormatting>
  <conditionalFormatting sqref="AZ526:AZ550">
    <cfRule type="expression" dxfId="70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69" priority="13497" operator="equal">
      <formula>"*"</formula>
    </cfRule>
    <cfRule type="cellIs" dxfId="68" priority="13498" operator="greaterThanOrEqual">
      <formula>1</formula>
    </cfRule>
    <cfRule type="cellIs" dxfId="67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" xr:uid="{58D6DA6F-44DA-458E-8F0F-00B0CB1B298C}">
      <formula1>BS_ATIV</formula1>
    </dataValidation>
    <dataValidation type="list" allowBlank="1" showInputMessage="1" showErrorMessage="1" sqref="J563:J565 J555:J557 J560:J561 J6:J553 J567 J569 J572:J575 J579:J58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1746</v>
      </c>
      <c r="E3" s="311" t="s">
        <v>1747</v>
      </c>
      <c r="F3" s="311" t="s">
        <v>1748</v>
      </c>
      <c r="G3" s="316" t="s">
        <v>1749</v>
      </c>
      <c r="H3" s="311" t="s">
        <v>1750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1751</v>
      </c>
      <c r="E5" s="313">
        <v>46013</v>
      </c>
      <c r="F5" s="312">
        <v>7000</v>
      </c>
      <c r="G5" s="317" t="s">
        <v>1752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1753</v>
      </c>
      <c r="G6" s="317" t="s">
        <v>1752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1754</v>
      </c>
      <c r="G7" s="318" t="s">
        <v>1755</v>
      </c>
      <c r="H7" s="314" t="s">
        <v>1756</v>
      </c>
    </row>
    <row r="8" spans="3:8">
      <c r="C8" s="312" t="s">
        <v>543</v>
      </c>
      <c r="D8" s="312">
        <v>7663</v>
      </c>
      <c r="E8" s="313">
        <v>46008</v>
      </c>
      <c r="F8" s="312" t="s">
        <v>1757</v>
      </c>
      <c r="G8" s="317" t="s">
        <v>1758</v>
      </c>
      <c r="H8" s="312" t="s">
        <v>1759</v>
      </c>
    </row>
    <row r="9" spans="3:8">
      <c r="C9" s="312" t="s">
        <v>463</v>
      </c>
      <c r="D9" s="312" t="s">
        <v>1760</v>
      </c>
      <c r="E9" s="313">
        <v>45993</v>
      </c>
      <c r="F9" s="312">
        <v>12000</v>
      </c>
      <c r="G9" s="317" t="s">
        <v>1761</v>
      </c>
      <c r="H9" s="312"/>
    </row>
    <row r="10" spans="3:8" ht="29.25">
      <c r="C10" s="312" t="s">
        <v>463</v>
      </c>
      <c r="D10" s="312" t="s">
        <v>1762</v>
      </c>
      <c r="E10" s="313">
        <v>45993</v>
      </c>
      <c r="F10" s="312">
        <v>9000</v>
      </c>
      <c r="G10" s="317" t="s">
        <v>1763</v>
      </c>
      <c r="H10" s="312"/>
    </row>
    <row r="11" spans="3:8" ht="29.25">
      <c r="C11" s="312" t="s">
        <v>463</v>
      </c>
      <c r="D11" s="312" t="s">
        <v>1764</v>
      </c>
      <c r="E11" s="313">
        <v>45993</v>
      </c>
      <c r="F11" s="312">
        <v>10000</v>
      </c>
      <c r="G11" s="317" t="s">
        <v>1763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1765</v>
      </c>
      <c r="G12" s="317" t="s">
        <v>1766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1767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1768</v>
      </c>
      <c r="C4" s="316" t="s">
        <v>1769</v>
      </c>
      <c r="D4" s="316" t="s">
        <v>1770</v>
      </c>
      <c r="E4" s="316" t="s">
        <v>1771</v>
      </c>
      <c r="F4" s="316" t="s">
        <v>8</v>
      </c>
      <c r="G4" s="316" t="s">
        <v>1772</v>
      </c>
    </row>
    <row r="5" spans="2:8">
      <c r="B5" s="319" t="s">
        <v>1153</v>
      </c>
      <c r="C5" s="319">
        <v>314978</v>
      </c>
      <c r="D5" s="319" t="s">
        <v>1773</v>
      </c>
      <c r="E5" s="319" t="s">
        <v>541</v>
      </c>
      <c r="F5" s="319" t="s">
        <v>101</v>
      </c>
      <c r="G5" s="320">
        <v>46143</v>
      </c>
    </row>
    <row r="6" spans="2:8">
      <c r="B6" s="319" t="s">
        <v>1774</v>
      </c>
      <c r="C6" s="319">
        <v>256790</v>
      </c>
      <c r="D6" s="319" t="s">
        <v>1775</v>
      </c>
      <c r="E6" s="319" t="s">
        <v>541</v>
      </c>
      <c r="F6" s="319" t="s">
        <v>1776</v>
      </c>
      <c r="G6" s="320">
        <v>45992</v>
      </c>
    </row>
    <row r="7" spans="2:8">
      <c r="B7" s="319" t="s">
        <v>1777</v>
      </c>
      <c r="C7" s="319">
        <v>265193</v>
      </c>
      <c r="D7" s="319" t="s">
        <v>1778</v>
      </c>
      <c r="E7" s="319" t="s">
        <v>542</v>
      </c>
      <c r="F7" s="319" t="s">
        <v>1500</v>
      </c>
      <c r="G7" s="319" t="s">
        <v>1779</v>
      </c>
    </row>
    <row r="8" spans="2:8">
      <c r="B8" s="319" t="s">
        <v>1780</v>
      </c>
      <c r="C8" s="319">
        <v>293716</v>
      </c>
      <c r="D8" s="319" t="s">
        <v>1781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1782</v>
      </c>
      <c r="C9" s="319">
        <v>257258</v>
      </c>
      <c r="D9" s="319" t="s">
        <v>1783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1784</v>
      </c>
      <c r="C10" s="319">
        <v>371147</v>
      </c>
      <c r="D10" s="319" t="s">
        <v>1785</v>
      </c>
      <c r="E10" s="319" t="s">
        <v>543</v>
      </c>
      <c r="F10" s="319" t="s">
        <v>144</v>
      </c>
      <c r="G10" s="319" t="s">
        <v>1779</v>
      </c>
    </row>
    <row r="11" spans="2:8">
      <c r="B11" s="319" t="s">
        <v>1786</v>
      </c>
      <c r="C11" s="319">
        <v>259230</v>
      </c>
      <c r="D11" s="319" t="s">
        <v>1787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1788</v>
      </c>
      <c r="C12" s="319">
        <v>370705</v>
      </c>
      <c r="D12" s="319"/>
      <c r="E12" s="319" t="s">
        <v>543</v>
      </c>
      <c r="F12" s="319" t="s">
        <v>144</v>
      </c>
      <c r="G12" s="319" t="s">
        <v>1779</v>
      </c>
    </row>
    <row r="13" spans="2:8">
      <c r="B13" s="319" t="s">
        <v>1789</v>
      </c>
      <c r="C13" s="319">
        <v>258542</v>
      </c>
      <c r="D13" s="319" t="s">
        <v>1790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1791</v>
      </c>
      <c r="C14" s="319">
        <v>257050</v>
      </c>
      <c r="D14" s="319" t="s">
        <v>1792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1793</v>
      </c>
      <c r="D5" s="384"/>
      <c r="E5" s="384"/>
      <c r="F5" s="384"/>
      <c r="G5" s="384"/>
      <c r="H5" s="384"/>
      <c r="I5" s="384"/>
      <c r="J5" s="385"/>
      <c r="K5" s="386" t="s">
        <v>1794</v>
      </c>
      <c r="L5" s="387"/>
      <c r="M5" s="387"/>
      <c r="N5" s="387"/>
      <c r="O5" s="388" t="s">
        <v>1795</v>
      </c>
      <c r="P5" s="389"/>
      <c r="Q5" s="390"/>
    </row>
    <row r="6" spans="1:17" s="94" customFormat="1" ht="15.75" customHeight="1">
      <c r="A6" s="88" t="s">
        <v>1796</v>
      </c>
      <c r="B6" s="95" t="s">
        <v>1797</v>
      </c>
      <c r="C6" s="96" t="s">
        <v>874</v>
      </c>
      <c r="D6" s="97" t="s">
        <v>875</v>
      </c>
      <c r="E6" s="96" t="s">
        <v>1798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1799</v>
      </c>
      <c r="M6" s="139" t="s">
        <v>335</v>
      </c>
      <c r="N6" s="140" t="s">
        <v>869</v>
      </c>
      <c r="O6" s="236" t="s">
        <v>912</v>
      </c>
      <c r="P6" s="157"/>
      <c r="Q6" s="190" t="s">
        <v>1800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 xml:space="preserve">MC1 10h15 / 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MC1 09h08 / autorizado entrada na via 09h50 / Em deslocamento para km de trabalho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 xml:space="preserve">MC1 09h46 / 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*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-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-</v>
      </c>
      <c r="D564" s="100" t="str">
        <f>IF(SP_SUL!T582="","*",SP_SUL!T582)</f>
        <v>-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-</v>
      </c>
      <c r="D566" s="100" t="str">
        <f>IF(SP_SUL!T584="","*",SP_SUL!T584)</f>
        <v>-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-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-</v>
      </c>
      <c r="D567" s="100" t="str">
        <f>IF(SP_SUL!T585="","*",SP_SUL!T585)</f>
        <v>-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-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-</v>
      </c>
      <c r="D568" s="100" t="str">
        <f>IF(SP_SUL!T586="","*",SP_SUL!T586)</f>
        <v>-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-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-</v>
      </c>
      <c r="D569" s="100" t="str">
        <f>IF(SP_SUL!T587="","*",SP_SUL!T587)</f>
        <v>-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-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-</v>
      </c>
      <c r="D570" s="100" t="str">
        <f>IF(SP_SUL!T588="","*",SP_SUL!T588)</f>
        <v>-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-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-</v>
      </c>
      <c r="D571" s="100" t="str">
        <f>IF(SP_SUL!T589="","*",SP_SUL!T589)</f>
        <v>-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-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1800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1801</v>
      </c>
      <c r="W1" s="396"/>
      <c r="X1" s="396"/>
      <c r="Y1" s="104"/>
    </row>
    <row r="2" spans="1:25" s="101" customFormat="1" ht="11.25" customHeight="1">
      <c r="A2" s="105" t="s">
        <v>1802</v>
      </c>
      <c r="B2" s="105" t="s">
        <v>1797</v>
      </c>
      <c r="C2" s="105" t="s">
        <v>313</v>
      </c>
      <c r="D2" s="106" t="s">
        <v>874</v>
      </c>
      <c r="E2" s="106" t="s">
        <v>875</v>
      </c>
      <c r="F2" s="106" t="s">
        <v>1796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1803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ZLU-ZWI</v>
      </c>
      <c r="L575" s="324" t="str">
        <f>IF(SP_SUL!N577="","*",SP_SUL!N577)</f>
        <v>ZWI1132</v>
      </c>
      <c r="M575" s="111">
        <f>IF(SP_SUL!J577="","*",SP_SUL!J577)</f>
        <v>55</v>
      </c>
      <c r="N575" s="260">
        <f>IF(SP_SUL!K577="","*",SP_SUL!K577)</f>
        <v>118.16</v>
      </c>
      <c r="O575" s="260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 t="str">
        <f>IF(SP_SUL!B579="","*",SP_SUL!B579)</f>
        <v>*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4" t="str">
        <f>IF(SP_SUL!N579="","*",SP_SUL!N579)</f>
        <v>ZWI2</v>
      </c>
      <c r="M577" s="111">
        <f>IF(SP_SUL!J579="","*",SP_SUL!J579)</f>
        <v>55</v>
      </c>
      <c r="N577" s="260">
        <f>IF(SP_SUL!K579="","*",SP_SUL!K579)</f>
        <v>118.61799999999999</v>
      </c>
      <c r="O577" s="260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 t="str">
        <f>IF(SP_SUL!B580="","*",SP_SUL!B580)</f>
        <v>*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4" t="str">
        <f>IF(SP_SUL!N580="","*",SP_SUL!N580)</f>
        <v>121ZWI2</v>
      </c>
      <c r="M578" s="111">
        <f>IF(SP_SUL!J580="","*",SP_SUL!J580)</f>
        <v>55</v>
      </c>
      <c r="N578" s="260">
        <f>IF(SP_SUL!K580="","*",SP_SUL!K580)</f>
        <v>120.521</v>
      </c>
      <c r="O578" s="260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 t="str">
        <f>IF(SP_SUL!B581="","*",SP_SUL!B581)</f>
        <v>*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4">
        <f>IF(SP_SUL!N581="","*",SP_SUL!N581)</f>
        <v>1231212</v>
      </c>
      <c r="M579" s="111">
        <f>IF(SP_SUL!J581="","*",SP_SUL!J581)</f>
        <v>55</v>
      </c>
      <c r="N579" s="260">
        <f>IF(SP_SUL!K581="","*",SP_SUL!K581)</f>
        <v>121.70699999999999</v>
      </c>
      <c r="O579" s="260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-</v>
      </c>
      <c r="E580" s="110" t="str">
        <f>IF(SP_SUL!T582="","*",SP_SUL!T582)</f>
        <v>-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4" t="str">
        <f>IF(SP_SUL!N582="","*",SP_SUL!N582)</f>
        <v>-</v>
      </c>
      <c r="M580" s="111" t="str">
        <f>IF(SP_SUL!J582="","*",SP_SUL!J582)</f>
        <v>*</v>
      </c>
      <c r="N580" s="260" t="str">
        <f>IF(SP_SUL!K582="","*",SP_SUL!K582)</f>
        <v>*</v>
      </c>
      <c r="O580" s="260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-</v>
      </c>
      <c r="E582" s="110" t="str">
        <f>IF(SP_SUL!T584="","*",SP_SUL!T584)</f>
        <v>-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-</v>
      </c>
      <c r="L582" s="324" t="str">
        <f>IF(SP_SUL!N584="","*",SP_SUL!N584)</f>
        <v>-</v>
      </c>
      <c r="M582" s="111" t="str">
        <f>IF(SP_SUL!J584="","*",SP_SUL!J584)</f>
        <v>*</v>
      </c>
      <c r="N582" s="260" t="str">
        <f>IF(SP_SUL!K584="","*",SP_SUL!K584)</f>
        <v>*</v>
      </c>
      <c r="O582" s="260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-</v>
      </c>
      <c r="E583" s="110" t="str">
        <f>IF(SP_SUL!T585="","*",SP_SUL!T585)</f>
        <v>-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-</v>
      </c>
      <c r="L583" s="324" t="str">
        <f>IF(SP_SUL!N585="","*",SP_SUL!N585)</f>
        <v>-</v>
      </c>
      <c r="M583" s="111" t="str">
        <f>IF(SP_SUL!J585="","*",SP_SUL!J585)</f>
        <v>*</v>
      </c>
      <c r="N583" s="260" t="str">
        <f>IF(SP_SUL!K585="","*",SP_SUL!K585)</f>
        <v>*</v>
      </c>
      <c r="O583" s="260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-</v>
      </c>
      <c r="E584" s="110" t="str">
        <f>IF(SP_SUL!T586="","*",SP_SUL!T586)</f>
        <v>-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-</v>
      </c>
      <c r="L584" s="324" t="str">
        <f>IF(SP_SUL!N586="","*",SP_SUL!N586)</f>
        <v>-</v>
      </c>
      <c r="M584" s="111" t="str">
        <f>IF(SP_SUL!J586="","*",SP_SUL!J586)</f>
        <v>*</v>
      </c>
      <c r="N584" s="260" t="str">
        <f>IF(SP_SUL!K586="","*",SP_SUL!K586)</f>
        <v>*</v>
      </c>
      <c r="O584" s="260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-</v>
      </c>
      <c r="E585" s="110" t="str">
        <f>IF(SP_SUL!T587="","*",SP_SUL!T587)</f>
        <v>-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-</v>
      </c>
      <c r="L585" s="324" t="str">
        <f>IF(SP_SUL!N587="","*",SP_SUL!N587)</f>
        <v>-</v>
      </c>
      <c r="M585" s="111" t="str">
        <f>IF(SP_SUL!J587="","*",SP_SUL!J587)</f>
        <v>*</v>
      </c>
      <c r="N585" s="260" t="str">
        <f>IF(SP_SUL!K587="","*",SP_SUL!K587)</f>
        <v>*</v>
      </c>
      <c r="O585" s="260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-</v>
      </c>
      <c r="E586" s="110" t="str">
        <f>IF(SP_SUL!T588="","*",SP_SUL!T588)</f>
        <v>-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-</v>
      </c>
      <c r="L586" s="324" t="str">
        <f>IF(SP_SUL!N588="","*",SP_SUL!N588)</f>
        <v>-</v>
      </c>
      <c r="M586" s="111" t="str">
        <f>IF(SP_SUL!J588="","*",SP_SUL!J588)</f>
        <v>*</v>
      </c>
      <c r="N586" s="260" t="str">
        <f>IF(SP_SUL!K588="","*",SP_SUL!K588)</f>
        <v>*</v>
      </c>
      <c r="O586" s="260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-</v>
      </c>
      <c r="E587" s="110" t="str">
        <f>IF(SP_SUL!T589="","*",SP_SUL!T589)</f>
        <v>-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-</v>
      </c>
      <c r="L587" s="324" t="str">
        <f>IF(SP_SUL!N589="","*",SP_SUL!N589)</f>
        <v>-</v>
      </c>
      <c r="M587" s="111" t="str">
        <f>IF(SP_SUL!J589="","*",SP_SUL!J589)</f>
        <v>*</v>
      </c>
      <c r="N587" s="260" t="str">
        <f>IF(SP_SUL!K589="","*",SP_SUL!K589)</f>
        <v>*</v>
      </c>
      <c r="O587" s="260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1804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1805</v>
      </c>
      <c r="C2" s="96" t="s">
        <v>859</v>
      </c>
      <c r="D2" s="96" t="s">
        <v>861</v>
      </c>
      <c r="E2" s="96" t="s">
        <v>1806</v>
      </c>
      <c r="F2" s="96" t="s">
        <v>1807</v>
      </c>
      <c r="G2" s="96" t="s">
        <v>1808</v>
      </c>
      <c r="H2" s="96" t="s">
        <v>1809</v>
      </c>
      <c r="I2" s="96" t="s">
        <v>1810</v>
      </c>
      <c r="J2" s="96" t="s">
        <v>1811</v>
      </c>
      <c r="K2" s="131" t="s">
        <v>1812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*</v>
      </c>
      <c r="F554" s="137" t="str">
        <f>IF(SP_SUL!M577="","*",SP_SUL!M577)</f>
        <v>ZLU-ZWI</v>
      </c>
      <c r="G554" s="121" t="str">
        <f>IF(SP_SUL!I577="","*",SP_SUL!I577)</f>
        <v>*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-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-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-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-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-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-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2025-12-24T13:56:53Z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