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99" documentId="120_S{118792C3-22EF-5104-A093-F22BFE3913F3}" xr6:coauthVersionLast="47" xr6:coauthVersionMax="47" xr10:uidLastSave="{F2A7DE87-EB31-45E5-B38F-BBB43A7D29A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4" i="1" l="1" a="1"/>
  <c r="M264" i="1"/>
  <c r="N263" i="1" a="1"/>
  <c r="N263" i="1"/>
  <c r="M263" i="1" a="1"/>
  <c r="M263" i="1"/>
  <c r="N262" i="1" a="1"/>
  <c r="N262" i="1"/>
  <c r="M262" i="1" a="1"/>
  <c r="M262" i="1"/>
  <c r="N261" i="1" a="1"/>
  <c r="N261" i="1"/>
  <c r="M261" i="1" a="1"/>
  <c r="M261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<sst xmlns="http://schemas.openxmlformats.org/spreadsheetml/2006/main" count="6359" uniqueCount="1455">
  <si>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</si>
  <si>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</si>
  <si>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</si>
  <si>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</si>
  <si>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</si>
  <si>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</si>
  <si>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</si>
  <si>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</si>
  <si>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</si>
  <si>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</si>
  <si>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</si>
  <si>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</si>
  <si>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</si>
  <si>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</si>
  <si>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</si>
  <si>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</si>
  <si>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</si>
  <si>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</si>
  <si>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</si>
  <si>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</si>
  <si>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</si>
  <si>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</si>
  <si>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</si>
  <si>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</si>
  <si>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</si>
  <si>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</si>
  <si>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</si>
  <si>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</si>
  <si>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</si>
  <si>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</si>
  <si>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</si>
  <si>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</si>
  <si>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</si>
  <si>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</si>
  <si>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</si>
  <si>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</si>
  <si>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</si>
  <si>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</si>
  <si>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</si>
  <si>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</si>
  <si>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</si>
  <si>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</si>
  <si>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</si>
  <si>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</si>
  <si>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</si>
  <si>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</si>
  <si>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</si>
  <si>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</si>
  <si>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</si>
  <si>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</si>
  <si>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</si>
  <si>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</si>
  <si>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</si>
  <si>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</si>
  <si>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</si>
  <si>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</si>
  <si>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</si>
  <si>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</si>
  <si>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</si>
  <si>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</si>
  <si>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</si>
  <si>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</si>
  <si>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</si>
  <si>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</si>
  <si>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</si>
  <si>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</si>
  <si>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</si>
  <si>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</si>
  <si>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</si>
  <si>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</si>
  <si>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</si>
  <si>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</si>
  <si>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</si>
  <si>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</si>
  <si>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</si>
  <si>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</si>
  <si>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</si>
  <si>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</si>
  <si>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</si>
  <si>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</si>
  <si>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</si>
  <si>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</si>
  <si>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</si>
  <si>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</si>
  <si>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</si>
  <si>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</si>
  <si>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</si>
  <si>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</si>
  <si>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</si>
  <si>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</si>
  <si>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</si>
  <si>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</si>
  <si>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</si>
  <si>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</si>
  <si>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</si>
  <si>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</si>
  <si>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</si>
  <si>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</si>
  <si>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</si>
  <si>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</si>
  <si>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</si>
  <si>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</si>
  <si>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</si>
  <si>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</si>
  <si>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</si>
  <si>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</si>
  <si>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</si>
  <si>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</si>
  <si>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</si>
  <si>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</si>
  <si>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</si>
  <si>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</si>
  <si>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</si>
  <si>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</si>
  <si>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</si>
  <si>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</si>
  <si>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</si>
  <si>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</si>
  <si>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</si>
  <si>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</si>
  <si>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</si>
  <si>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</si>
  <si>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</si>
  <si>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</si>
  <si>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</si>
  <si>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</si>
  <si>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</si>
  <si>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</si>
  <si>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</si>
  <si>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</si>
  <si>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</si>
  <si>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</si>
  <si>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</si>
  <si>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</si>
  <si>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</si>
  <si>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</si>
  <si>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</si>
  <si>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</si>
  <si>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</si>
  <si>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</si>
  <si>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</si>
  <si>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</si>
  <si>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</si>
  <si>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</si>
  <si>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</si>
  <si>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</si>
  <si>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</si>
  <si>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</si>
  <si>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</si>
  <si>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</si>
  <si>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</si>
  <si>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</si>
  <si>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</si>
  <si>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</si>
  <si>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</si>
  <si>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</si>
  <si>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</si>
  <si>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</si>
  <si>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</si>
  <si>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</si>
  <si>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</si>
  <si>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</si>
  <si>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</si>
  <si>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</si>
  <si>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</si>
  <si>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</si>
  <si>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</si>
  <si>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</si>
  <si>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</si>
  <si>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</si>
  <si>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</si>
  <si>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</si>
  <si>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</si>
  <si>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</si>
  <si>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</si>
  <si>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</si>
  <si>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</si>
  <si>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</si>
  <si>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</si>
  <si>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</si>
  <si>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</si>
  <si>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</si>
  <si>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</si>
  <si>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</si>
  <si>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</si>
  <si>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</si>
  <si>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</si>
  <si>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</si>
  <si>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</si>
  <si>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</si>
  <si>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</si>
  <si>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</si>
  <si>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</si>
  <si>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</si>
  <si>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</si>
  <si>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</si>
  <si>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</si>
  <si>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</si>
  <si>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</si>
  <si>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</si>
  <si>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</si>
  <si>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</si>
  <si>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</si>
  <si>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</si>
  <si>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</si>
  <si>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</si>
  <si>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</si>
  <si>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</si>
  <si>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</si>
  <si>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</si>
  <si>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</si>
  <si>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</si>
  <si>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</si>
  <si>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</si>
  <si>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</si>
  <si>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</si>
  <si>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</si>
  <si>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</si>
  <si>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</si>
  <si>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</si>
  <si>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</si>
  <si>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</si>
  <si>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</si>
  <si>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</si>
  <si>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</si>
  <si>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</si>
  <si>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</si>
  <si>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</si>
  <si>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</si>
  <si>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</si>
  <si>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</si>
  <si>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</si>
  <si>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</si>
  <si>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</si>
  <si>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</si>
  <si>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</si>
  <si>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</si>
  <si>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</si>
  <si>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</si>
  <si>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</si>
  <si>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</si>
  <si>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</si>
  <si>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</si>
  <si>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</si>
  <si>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</si>
  <si>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</si>
  <si>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</si>
  <si>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</si>
  <si>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</si>
  <si>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</si>
  <si>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</si>
  <si>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</si>
  <si>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</si>
  <si>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</si>
  <si>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</si>
  <si>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</si>
  <si>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</si>
  <si>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</si>
  <si>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</si>
  <si>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</si>
  <si>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</si>
  <si>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</si>
  <si>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</si>
  <si>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</si>
  <si>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</si>
  <si>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</si>
  <si>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</si>
  <si>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</si>
  <si>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</si>
  <si>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</si>
  <si>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</si>
  <si>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</si>
  <si>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</si>
  <si>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</si>
  <si>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</si>
  <si>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</si>
  <si>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</si>
  <si>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</si>
  <si>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</si>
  <si>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</si>
  <si>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</si>
  <si>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</si>
  <si>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</si>
  <si>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</si>
  <si>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</si>
  <si>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</si>
  <si>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</si>
  <si>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</si>
  <si>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</si>
  <si>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</si>
  <si>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</si>
  <si>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</si>
  <si>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</si>
  <si>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</si>
  <si>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</si>
  <si>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</si>
  <si>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</si>
  <si>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</si>
  <si>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</si>
  <si>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</si>
  <si>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</si>
  <si>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</si>
  <si>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</si>
  <si>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</si>
  <si>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</si>
  <si>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</si>
  <si>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</si>
  <si>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</si>
  <si>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</si>
  <si>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</si>
  <si>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</si>
  <si>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</si>
  <si>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</si>
  <si>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</si>
  <si>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</si>
  <si>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</si>
  <si>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</si>
  <si>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</si>
  <si>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</si>
  <si>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</si>
  <si>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</si>
  <si>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</si>
  <si>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</si>
  <si>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</si>
  <si>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</si>
  <si>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</si>
  <si>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</si>
  <si>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</si>
  <si>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</si>
  <si>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</si>
  <si>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</si>
  <si>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</si>
  <si>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</si>
  <si>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</si>
  <si>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</si>
  <si>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</si>
  <si>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</si>
  <si>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</si>
  <si>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</si>
  <si>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</si>
  <si>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</si>
  <si>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</si>
  <si>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</si>
  <si>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</si>
  <si>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</si>
  <si>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</si>
  <si>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</si>
  <si>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</si>
  <si>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</si>
  <si>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</si>
  <si>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</si>
  <si>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</si>
  <si>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</si>
  <si>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</si>
  <si>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</si>
  <si>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</si>
  <si>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</si>
  <si>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</si>
  <si>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</si>
  <si>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</si>
  <si>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</si>
  <si>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</si>
  <si>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</si>
  <si>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</si>
  <si>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</si>
  <si>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</si>
  <si>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</si>
  <si>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</si>
  <si>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</si>
  <si>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</si>
  <si>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</si>
  <si>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</si>
  <si>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</si>
  <si>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</si>
  <si>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</si>
  <si>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</si>
  <si>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</si>
  <si>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</si>
  <si>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</si>
  <si>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</si>
  <si>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</si>
  <si>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</si>
  <si>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</si>
  <si>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</si>
  <si>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</si>
  <si>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</si>
  <si>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</si>
  <si>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</si>
  <si>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</si>
  <si>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</si>
  <si>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</si>
  <si>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</si>
  <si>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</si>
  <si>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</si>
  <si>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</si>
  <si>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</si>
  <si>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</si>
  <si>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</si>
  <si>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</si>
  <si>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</si>
  <si>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</si>
  <si>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</si>
  <si>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</si>
  <si>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</si>
  <si>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</si>
  <si>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</si>
  <si>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</si>
  <si>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</si>
  <si>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</si>
  <si>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</si>
  <si>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</si>
  <si>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</si>
  <si>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</si>
  <si>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</si>
  <si>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</si>
  <si>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</si>
  <si>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</si>
  <si>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</si>
  <si>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</si>
  <si>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</si>
  <si>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</si>
  <si>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</si>
  <si>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</si>
  <si>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</si>
  <si>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</si>
  <si>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</si>
  <si>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</si>
  <si>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</si>
  <si>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</si>
  <si>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</si>
  <si>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</si>
  <si>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</si>
  <si>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</si>
  <si>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</si>
  <si>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</si>
  <si>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</si>
  <si>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</si>
  <si>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</si>
  <si>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</si>
  <si>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</si>
  <si>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</si>
  <si>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</si>
  <si>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</si>
  <si>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</si>
  <si>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</si>
  <si>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</si>
  <si>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</si>
  <si>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</si>
  <si>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</si>
  <si>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</si>
  <si>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</si>
  <si>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</si>
  <si>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</si>
  <si>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</si>
  <si>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</si>
  <si>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</si>
  <si>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</si>
  <si>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</si>
  <si>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</si>
  <si>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</si>
  <si>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</si>
  <si>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</si>
  <si>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</si>
  <si>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</si>
  <si>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</si>
  <si>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</si>
  <si>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</si>
  <si>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</si>
  <si>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</si>
  <si>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</si>
  <si>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</si>
  <si>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</si>
  <si>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</si>
  <si>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</si>
  <si>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</si>
  <si>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</si>
  <si>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</si>
  <si>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</si>
  <si>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</si>
  <si>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</si>
  <si>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</si>
  <si>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</si>
  <si>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</si>
  <si>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</si>
  <si>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</si>
  <si>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</si>
  <si>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</si>
  <si>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</si>
  <si>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</si>
  <si>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</si>
  <si>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</si>
  <si>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</si>
  <si>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</si>
  <si>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</si>
  <si>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</si>
  <si>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</si>
  <si>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</si>
  <si>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</si>
  <si>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</si>
  <si>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</si>
  <si>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</si>
  <si>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</si>
  <si>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</si>
  <si>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</si>
  <si>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</si>
  <si>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</si>
  <si>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</si>
  <si>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</si>
  <si>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</si>
  <si>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</si>
  <si>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</si>
  <si>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</si>
  <si>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</si>
  <si>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</si>
  <si>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</si>
  <si>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</si>
  <si>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</si>
  <si>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</si>
  <si>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</si>
  <si>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</si>
  <si>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</si>
  <si>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</si>
  <si>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</si>
  <si>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</si>
  <si>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</si>
  <si>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</si>
  <si>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</si>
  <si>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</si>
  <si>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</si>
  <si>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</si>
  <si>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</si>
  <si>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</si>
  <si>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</si>
  <si>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</si>
  <si>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</si>
  <si>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</si>
  <si>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</si>
  <si>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</si>
  <si>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</si>
  <si>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</si>
  <si>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</si>
  <si>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</si>
  <si>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</si>
  <si>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</si>
  <si>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</si>
  <si>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</si>
  <si>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</si>
  <si>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</si>
  <si>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</si>
  <si>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</si>
  <si>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</si>
  <si>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</si>
  <si>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</si>
  <si>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</si>
  <si>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</si>
  <si>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</si>
  <si>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</si>
  <si>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</si>
  <si>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</si>
  <si>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</si>
  <si>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</si>
  <si>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</si>
  <si>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</si>
  <si>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</si>
  <si>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</si>
  <si>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</si>
  <si>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</si>
  <si>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</si>
  <si>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</si>
  <si>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</si>
  <si>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</si>
  <si>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</si>
  <si>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</si>
  <si>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</si>
  <si>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</si>
  <si>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</si>
  <si>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</si>
  <si>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</si>
  <si>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</si>
  <si>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</si>
  <si>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</si>
  <si>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</si>
  <si>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</si>
  <si>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</si>
  <si>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</si>
  <si>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</si>
  <si>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</si>
  <si>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</si>
  <si>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</si>
  <si>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</si>
  <si>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</si>
  <si>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</si>
  <si>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</si>
  <si>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</si>
  <si>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</si>
  <si>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</si>
  <si>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</si>
  <si>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</si>
  <si>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</si>
  <si>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</si>
  <si>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</si>
  <si>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</si>
  <si>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</si>
  <si>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</si>
  <si>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</si>
  <si>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</si>
  <si>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</si>
  <si>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</si>
  <si>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</si>
  <si>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</si>
  <si>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</si>
  <si>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</si>
  <si>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</si>
  <si>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</si>
  <si>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</si>
  <si>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</si>
  <si>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</si>
  <si>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</si>
  <si>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</si>
  <si>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</si>
  <si>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</si>
  <si>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</si>
  <si>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</si>
  <si>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</si>
  <si>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</si>
  <si>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</si>
  <si>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</si>
  <si>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</si>
  <si>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</si>
  <si>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</si>
  <si>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</si>
  <si>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</si>
  <si>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</si>
  <si>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</si>
  <si>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</si>
  <si>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</si>
  <si>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</si>
  <si>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</si>
  <si>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</si>
  <si>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</si>
  <si>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</si>
  <si>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</si>
  <si>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</si>
  <si>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</si>
  <si>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</si>
  <si>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</si>
  <si>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</si>
  <si>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</si>
  <si>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</si>
  <si>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</si>
  <si>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</si>
  <si>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</si>
  <si>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</si>
  <si>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</si>
  <si>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</si>
  <si>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</si>
  <si>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</si>
  <si>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</si>
  <si>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</si>
  <si>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</si>
  <si>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</si>
  <si>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</si>
  <si>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</si>
  <si>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</si>
  <si>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</si>
  <si>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</si>
  <si>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</si>
  <si>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</si>
  <si>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</si>
  <si>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</si>
  <si>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</si>
  <si>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</si>
  <si>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</si>
  <si>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</si>
  <si>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</si>
  <si>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</si>
  <si>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</si>
  <si>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</si>
  <si>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</si>
  <si>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</si>
  <si>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</si>
  <si>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</si>
  <si>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</si>
  <si>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</si>
  <si>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</si>
  <si>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</si>
  <si>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</si>
  <si>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</si>
  <si>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</si>
  <si>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</si>
  <si>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</si>
  <si>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</si>
  <si>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</si>
  <si>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</si>
  <si>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</si>
  <si>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</si>
  <si>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</si>
  <si>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</si>
  <si>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</si>
  <si>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</si>
  <si>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</si>
  <si>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</si>
  <si>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</si>
  <si>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</si>
  <si>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</si>
  <si>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</si>
  <si>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</si>
  <si>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</si>
  <si>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</si>
  <si>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</si>
  <si>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</si>
  <si>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</si>
  <si>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</si>
  <si>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</si>
  <si>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</si>
  <si>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</si>
  <si>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</si>
  <si>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</si>
  <si>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</si>
  <si>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</si>
  <si>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</si>
  <si>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</si>
  <si>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</si>
  <si>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</si>
  <si>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</si>
  <si>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</si>
  <si>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</si>
  <si>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</si>
  <si>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</si>
  <si>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</si>
  <si>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</si>
  <si>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</si>
  <si>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</si>
  <si>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</si>
  <si>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</si>
  <si>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</si>
  <si>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</si>
  <si>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</si>
  <si>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</si>
  <si>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</si>
  <si>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</si>
  <si>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</si>
  <si>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</si>
  <si>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</si>
  <si>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</si>
  <si>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</si>
  <si>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</si>
  <si>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</si>
  <si>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</si>
  <si>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</si>
  <si>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</si>
  <si>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</si>
  <si>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</si>
  <si>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</si>
  <si>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</si>
  <si>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</si>
  <si>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</si>
  <si>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</si>
  <si>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</si>
  <si>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</si>
  <si>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</si>
  <si>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</si>
  <si>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</si>
  <si>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</si>
  <si>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</si>
  <si>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</si>
  <si>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</si>
  <si>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</si>
  <si>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</si>
  <si>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</si>
  <si>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</si>
  <si>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</si>
  <si>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</si>
  <si>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</si>
  <si>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</si>
  <si>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</si>
  <si>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</si>
  <si>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</si>
  <si>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</si>
  <si>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</si>
  <si>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</si>
  <si>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</si>
  <si>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</si>
  <si>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</si>
  <si>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</si>
  <si>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</si>
  <si>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</si>
  <si>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</si>
  <si>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</si>
  <si>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</si>
  <si>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</si>
  <si>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</si>
  <si>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</si>
  <si>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</si>
  <si>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</si>
  <si>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</si>
  <si>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</si>
  <si>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</si>
  <si>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</si>
  <si>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</si>
  <si>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</si>
  <si>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</si>
  <si>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</si>
  <si>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</si>
  <si>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</si>
  <si>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</si>
  <si>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</si>
  <si>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</si>
  <si>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</si>
  <si>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</si>
  <si>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</si>
  <si>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</si>
  <si>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</si>
  <si>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</si>
  <si>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</si>
  <si>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</si>
  <si>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</si>
  <si>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</si>
  <si>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</si>
  <si>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</si>
  <si>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</si>
  <si>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</si>
  <si>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</si>
  <si>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</si>
  <si>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</si>
  <si>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</si>
  <si>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</si>
  <si>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</si>
  <si>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</si>
  <si>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</si>
  <si>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</si>
  <si>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</si>
  <si>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</si>
  <si>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</si>
  <si>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</si>
  <si>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</si>
  <si>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</si>
  <si>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</si>
  <si>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</si>
  <si>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</si>
  <si>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</si>
  <si>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</si>
  <si>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</si>
  <si>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</si>
  <si>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</si>
  <si>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</si>
  <si>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</si>
  <si>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</si>
  <si>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</si>
  <si>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</si>
  <si>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</si>
  <si>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</si>
  <si>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</si>
  <si>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</si>
  <si>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</si>
  <si>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</si>
  <si>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</si>
  <si>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</si>
  <si>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</si>
  <si>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</si>
  <si>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</si>
  <si>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</si>
  <si>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</si>
  <si>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</si>
  <si>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</si>
  <si>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</si>
  <si>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</si>
  <si>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</si>
  <si>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</si>
  <si>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</si>
  <si>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</si>
  <si>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</si>
  <si>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</si>
  <si>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</si>
  <si>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</si>
  <si>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</si>
  <si>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</si>
  <si>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</si>
  <si>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</si>
  <si>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</si>
  <si>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</si>
  <si>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</si>
  <si>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</si>
  <si>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</si>
  <si>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</si>
  <si>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</si>
  <si>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</si>
  <si>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</si>
  <si>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</si>
  <si>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</si>
  <si>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</si>
  <si>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</si>
  <si>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</si>
  <si>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</si>
  <si>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</si>
  <si>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</si>
  <si>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</si>
  <si>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</si>
  <si>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</si>
  <si>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</si>
  <si>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</si>
  <si>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</si>
  <si>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</si>
  <si>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</si>
  <si>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</si>
  <si>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</si>
  <si>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</si>
  <si>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</si>
  <si>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</si>
  <si>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</si>
  <si>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</si>
  <si>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</si>
  <si>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</si>
  <si>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</si>
  <si>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</si>
  <si>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</si>
  <si>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</si>
  <si>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</si>
  <si>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</si>
  <si>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</si>
  <si>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</si>
  <si>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</si>
  <si>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</si>
  <si>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</si>
  <si>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</si>
  <si>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</si>
  <si>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</si>
  <si>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</si>
  <si>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</si>
  <si>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</si>
  <si>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</si>
  <si>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</si>
  <si>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</si>
  <si>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</si>
  <si>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</si>
  <si>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</si>
  <si>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</si>
  <si>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</si>
  <si>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</si>
  <si>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</si>
  <si>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</si>
  <si>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</si>
  <si>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</si>
  <si>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</si>
  <si>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</si>
  <si>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</si>
  <si>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</si>
  <si>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</si>
  <si>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</si>
  <si>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</si>
  <si>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</si>
  <si>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</si>
  <si>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</si>
  <si>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</si>
  <si>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</si>
  <si>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</si>
  <si>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</si>
  <si>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</si>
  <si>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</si>
  <si>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</si>
  <si>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</si>
  <si>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</si>
  <si>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</si>
  <si>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</si>
  <si>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</si>
  <si>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</si>
  <si>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</si>
  <si>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</si>
  <si>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</si>
  <si>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</si>
  <si>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</si>
  <si>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</si>
  <si>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</si>
  <si>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</si>
  <si>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</si>
  <si>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</si>
  <si>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</si>
  <si>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</si>
  <si>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</si>
  <si>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</si>
  <si>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</si>
  <si>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</si>
  <si>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</si>
  <si>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</si>
  <si>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</si>
  <si>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</si>
  <si>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</si>
  <si>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</si>
  <si>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</si>
  <si>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</si>
  <si>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</si>
  <si>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</si>
  <si>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</si>
  <si>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</si>
  <si>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</si>
  <si>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</si>
  <si>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</si>
  <si>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</si>
  <si>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</si>
  <si>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</si>
  <si>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</si>
  <si>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</si>
  <si>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</si>
  <si>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</si>
  <si>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</si>
  <si>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</si>
  <si>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</si>
  <si>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</si>
  <si>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</si>
  <si>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</si>
  <si>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</si>
  <si>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</si>
  <si>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</si>
  <si>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</si>
  <si>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</si>
  <si>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</si>
  <si>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</si>
  <si>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</si>
  <si>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</si>
  <si>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</si>
  <si>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</si>
  <si>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</si>
  <si>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</si>
  <si>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</si>
  <si>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</si>
  <si>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</si>
  <si>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</si>
  <si>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</si>
  <si>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</si>
  <si>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</si>
  <si>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</si>
  <si>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</si>
  <si>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</si>
  <si>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</si>
  <si>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</si>
  <si>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</si>
  <si>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</si>
  <si>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</si>
  <si>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</si>
  <si>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</si>
  <si>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</si>
  <si>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</si>
  <si>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</si>
  <si>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</si>
  <si>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</si>
  <si>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</si>
  <si>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</si>
  <si>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</si>
  <si>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</si>
  <si>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</si>
  <si>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</si>
  <si>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</si>
  <si>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</si>
  <si>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</si>
  <si>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</si>
  <si>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</si>
  <si>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</si>
  <si>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</si>
  <si>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</si>
  <si>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</si>
  <si>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</si>
  <si>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</si>
  <si>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</si>
  <si>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</si>
  <si>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</si>
  <si>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</si>
  <si>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</si>
  <si>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</si>
  <si>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</si>
  <si>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</si>
  <si>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</si>
  <si>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</si>
  <si>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</si>
  <si>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</si>
  <si>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</si>
  <si>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</si>
  <si>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</si>
  <si>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</si>
  <si>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</si>
  <si>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</si>
  <si>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</si>
  <si>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</si>
  <si>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</si>
  <si>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</si>
  <si>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</si>
  <si>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</si>
  <si>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</si>
  <si>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</si>
  <si>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</si>
  <si>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</si>
  <si>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</si>
  <si>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</si>
  <si>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</si>
  <si>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</si>
  <si>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</si>
  <si>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</si>
  <si>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</si>
  <si>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</si>
  <si>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</si>
  <si>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</si>
  <si>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</si>
  <si>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</si>
  <si>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</si>
  <si>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</si>
  <si>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</si>
  <si>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</si>
  <si>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</si>
  <si>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</si>
  <si>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</si>
  <si>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</si>
  <si>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</si>
  <si>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</si>
  <si>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</si>
  <si>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</si>
  <si>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</si>
  <si>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</si>
  <si>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</si>
  <si>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</si>
  <si>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</si>
  <si>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</si>
  <si>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</si>
  <si>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</si>
  <si>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</si>
  <si>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</si>
  <si>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</si>
  <si>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</si>
  <si>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</si>
  <si>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</si>
  <si>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</si>
  <si>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</si>
  <si>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</si>
  <si>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</si>
  <si>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</si>
  <si>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</si>
  <si>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</si>
  <si>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</si>
  <si>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</si>
  <si>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</si>
  <si>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</si>
  <si>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</si>
  <si>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</si>
  <si>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</si>
  <si>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</si>
  <si>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</si>
  <si>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</si>
  <si>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</si>
  <si>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</si>
  <si>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</si>
  <si>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</si>
  <si>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</si>
  <si>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</si>
  <si>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</si>
  <si>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</si>
  <si>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</si>
  <si>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</si>
  <si>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</si>
  <si>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</si>
  <si>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</si>
  <si>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</si>
  <si>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</si>
  <si>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</si>
  <si>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</si>
  <si>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</si>
  <si>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</si>
  <si>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</si>
  <si>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</si>
  <si>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</si>
  <si>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</si>
  <si>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</si>
  <si>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</si>
  <si>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</si>
  <si>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</si>
  <si>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</si>
  <si>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</si>
  <si>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</si>
  <si>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</si>
  <si>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</si>
  <si>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</si>
  <si>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</si>
  <si>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</si>
  <si>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</si>
  <si>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</si>
  <si>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</si>
  <si>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</si>
  <si>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</si>
  <si>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</si>
  <si>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</si>
  <si>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</si>
  <si>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</si>
  <si>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</si>
  <si>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</si>
  <si>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</si>
  <si>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</si>
  <si>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</si>
  <si>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</si>
  <si>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</si>
  <si>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</si>
  <si>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</si>
  <si>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</si>
  <si>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</si>
  <si>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</si>
  <si>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</si>
  <si>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</si>
  <si>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</si>
  <si>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</si>
  <si>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</si>
  <si>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</si>
  <si>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</si>
  <si>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</si>
  <si>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</si>
  <si>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</si>
  <si>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</si>
  <si>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</si>
  <si>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</si>
  <si>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</si>
  <si>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</si>
  <si>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</si>
  <si>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</si>
  <si>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</si>
  <si>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</si>
  <si>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</si>
  <si>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</si>
  <si>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</si>
  <si>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</si>
  <si>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</si>
  <si>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</si>
  <si>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</si>
  <si>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</si>
  <si>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</si>
  <si>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</si>
  <si>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</si>
  <si>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</si>
  <si>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</si>
  <si>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</si>
  <si>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</si>
  <si>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</si>
  <si>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</si>
  <si>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</si>
  <si>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</si>
  <si>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</si>
  <si>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</si>
  <si>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</si>
  <si>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</si>
  <si>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</si>
  <si>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</si>
  <si>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</si>
  <si>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</si>
  <si>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</si>
  <si>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</si>
  <si>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</si>
  <si>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</si>
  <si>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</si>
  <si>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</si>
  <si>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</si>
  <si>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</si>
  <si>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</si>
  <si>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</si>
  <si>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</si>
  <si>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</si>
  <si>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</si>
  <si>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</si>
  <si>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</si>
  <si>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</si>
  <si>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</si>
  <si>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</si>
  <si>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</si>
  <si>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</si>
  <si>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</si>
  <si>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</si>
  <si>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</si>
  <si>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</si>
  <si>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</si>
  <si>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</si>
  <si>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</si>
  <si>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</si>
  <si>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</si>
  <si>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</si>
  <si>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</si>
  <si>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</si>
  <si>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</si>
  <si>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</si>
  <si>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</si>
  <si>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</si>
  <si>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</si>
  <si>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</si>
  <si>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</si>
  <si>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</si>
  <si>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</si>
  <si>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</si>
  <si>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</si>
  <si>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</si>
  <si>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</si>
  <si>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</si>
  <si>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</si>
  <si>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</si>
  <si>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</si>
  <si>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</si>
  <si>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</si>
  <si>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</si>
  <si>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</si>
  <si>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</si>
  <si>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</si>
  <si>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</si>
  <si>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</si>
  <si>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</si>
  <si>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</si>
  <si>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</si>
  <si>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</si>
  <si>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</si>
  <si>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</si>
  <si>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</si>
  <si>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</si>
  <si>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</si>
  <si>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</si>
  <si>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</si>
  <si>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</si>
  <si>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</si>
  <si>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</si>
  <si>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</si>
  <si>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</si>
  <si>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</si>
  <si>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</si>
  <si>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</si>
  <si>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</si>
  <si>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</si>
  <si>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</si>
  <si>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</si>
  <si>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</si>
  <si>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</si>
  <si>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</si>
  <si>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</si>
  <si>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</si>
  <si>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</si>
  <si>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</si>
  <si>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</si>
  <si>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</si>
  <si>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</si>
  <si>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</si>
  <si>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</si>
  <si>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</si>
  <si>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</si>
  <si>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</si>
  <si>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</si>
  <si>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</si>
  <si>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</si>
  <si>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</si>
  <si>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</si>
  <si>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</si>
  <si>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</si>
  <si>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</si>
  <si>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</si>
  <si>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</si>
  <si>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</si>
  <si>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</si>
  <si>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</si>
  <si>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</si>
  <si>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</si>
  <si>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</si>
  <si>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</si>
  <si>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</si>
  <si>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</si>
  <si>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</si>
  <si>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</si>
  <si>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</si>
  <si>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</si>
  <si>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V53</t>
  </si>
  <si>
    <t>ZAC-2</t>
  </si>
  <si>
    <t>ZACSKW</t>
  </si>
  <si>
    <t>Eziquiel</t>
  </si>
  <si>
    <t>MC1 07h33 / Em deslocamento</t>
  </si>
  <si>
    <t>Aguardando confirmação de maquinista</t>
  </si>
  <si>
    <t>ZFY-ZXP</t>
  </si>
  <si>
    <t>Alterado programação para descarga de dormentes do km190 ao km 191+000 / MC1 08h06 / Em intervalo</t>
  </si>
  <si>
    <t>BLoco - TP's / Caminhão de solda / Socadora</t>
  </si>
  <si>
    <t>Descarga de dormentes km 118+00; - Descarga de dormentes km114+300; - Recolher Jacaré km113+300</t>
  </si>
  <si>
    <t xml:space="preserve">Cancelado CCO / Sem oportunidade de faixa / </t>
  </si>
  <si>
    <t>ZEV-069</t>
  </si>
  <si>
    <t>Inspeção R7D</t>
  </si>
  <si>
    <t xml:space="preserve">MC1 08h45 / Em inspeção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</si>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</sst>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O1" activePane="topRight" state="frozen"/>
      <selection pane="topRight" activeCell="BP251" sqref="BP25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 t="s">
        <v>1364</v>
      </c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1365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1366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1367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1368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1</v>
      </c>
      <c r="BI227" s="17"/>
      <c r="BJ227" s="17" t="s">
        <v>1369</v>
      </c>
      <c r="BK227" s="18"/>
      <c r="BL227" s="16"/>
      <c r="BM227" s="130"/>
      <c r="BN227" s="130"/>
      <c r="BO227" s="130"/>
      <c r="BP227" s="18"/>
      <c r="BQ227" s="12" t="str">
        <f t="shared" si="22"/>
        <v>Produção</v>
      </c>
      <c r="BR227" s="19">
        <f t="shared" si="23"/>
        <v>1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1370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1080</v>
      </c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1080</v>
      </c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1</v>
      </c>
      <c r="BI231" s="17"/>
      <c r="BJ231" s="17" t="s">
        <v>1372</v>
      </c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0.66666666666666696</v>
      </c>
      <c r="BS231" s="19">
        <f t="shared" si="24"/>
        <v>0</v>
      </c>
      <c r="BT231" s="8" t="str">
        <f t="shared" si="25"/>
        <v/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1373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1374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 t="s">
        <v>1375</v>
      </c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1376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1377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1</v>
      </c>
      <c r="BI239" s="17"/>
      <c r="BJ239" s="17" t="s">
        <v>1378</v>
      </c>
      <c r="BK239" s="18"/>
      <c r="BL239" s="16"/>
      <c r="BM239" s="130"/>
      <c r="BN239" s="130"/>
      <c r="BO239" s="130"/>
      <c r="BP239" s="18"/>
      <c r="BQ239" s="12" t="str">
        <f t="shared" si="22"/>
        <v>Produção</v>
      </c>
      <c r="BR239" s="19">
        <f t="shared" si="23"/>
        <v>1.0000000000000004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1379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1380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1381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1382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1383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1384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1385</v>
      </c>
      <c r="I247" s="106" t="s">
        <v>1385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1386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1</v>
      </c>
      <c r="BI247" s="17"/>
      <c r="BJ247" s="17" t="s">
        <v>1387</v>
      </c>
      <c r="BK247" s="18" t="s">
        <v>1387</v>
      </c>
      <c r="BL247" s="16"/>
      <c r="BM247" s="130" t="s">
        <v>440</v>
      </c>
      <c r="BN247" s="130" t="s">
        <v>460</v>
      </c>
      <c r="BO247" s="130" t="s">
        <v>568</v>
      </c>
      <c r="BP247" s="18"/>
      <c r="BQ247" s="12" t="str">
        <f t="shared" si="22"/>
        <v>Produção</v>
      </c>
      <c r="BR247" s="19">
        <f t="shared" si="23"/>
        <v>1</v>
      </c>
      <c r="BS247" s="19">
        <f t="shared" si="24"/>
        <v>0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1385</v>
      </c>
      <c r="I248" s="106" t="s">
        <v>1385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0</v>
      </c>
      <c r="AU251" s="136"/>
      <c r="AV251" s="136"/>
      <c r="AW251" s="14"/>
      <c r="AX251" s="14"/>
      <c r="AY251" s="164">
        <f t="shared" si="20"/>
        <v>0</v>
      </c>
      <c r="AZ251" s="153"/>
      <c r="BA251" s="109">
        <v>0</v>
      </c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0</v>
      </c>
      <c r="BI251" s="17"/>
      <c r="BJ251" s="17" t="s">
        <v>1145</v>
      </c>
      <c r="BK251" s="18" t="s">
        <v>1145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</v>
      </c>
      <c r="B256" s="102"/>
      <c r="C256" s="135" t="str">
        <f>IF(BS_CONTROLE[[#This Row],[DATA]]="","",WEEKNUM(BS_CONTROLE[[#This Row],[DATA]]))</f>
        <v/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>KLECIO (TP-699)</v>
      </c>
      <c r="B257" s="102"/>
      <c r="C257" s="135" t="str">
        <f>IF(BS_CONTROLE[[#This Row],[DATA]]="","",WEEKNUM(BS_CONTROLE[[#This Row],[DATA]]))</f>
        <v/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</v>
      </c>
      <c r="B259" s="102"/>
      <c r="C259" s="135" t="str">
        <f>IF(BS_CONTROLE[[#This Row],[DATA]]="","",WEEKNUM(BS_CONTROLE[[#This Row],[DATA]]))</f>
        <v/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0.16666666666666666</v>
      </c>
      <c r="Q259" s="105">
        <v>3120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/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>
        <v>1</v>
      </c>
      <c r="AB260" s="103" t="s">
        <v>412</v>
      </c>
      <c r="AC260" s="152"/>
      <c r="AD260" s="107">
        <v>0.29166666666666669</v>
      </c>
      <c r="AE260" s="105" t="s">
        <v>593</v>
      </c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V93</v>
      </c>
      <c r="B261" s="102"/>
      <c r="C261" s="135" t="str">
        <f>IF(BS_CONTROLE[[#This Row],[DATA]]="","",WEEKNUM(BS_CONTROLE[[#This Row],[DATA]]))</f>
        <v/>
      </c>
      <c r="D261" s="104" t="s">
        <v>810</v>
      </c>
      <c r="E261" s="159">
        <v>162</v>
      </c>
      <c r="F261" s="126" t="s">
        <v>698</v>
      </c>
      <c r="G261" s="142" t="str">
        <f>IF(D261="","*",VLOOKUP(F261,BS_ATIVIDADE[],3,FALSE))</f>
        <v>MECANIZAÇÃO - SOCADORA</v>
      </c>
      <c r="H261" s="105" t="s">
        <v>104</v>
      </c>
      <c r="I261" s="105" t="s">
        <v>104</v>
      </c>
      <c r="J261" s="105">
        <v>56</v>
      </c>
      <c r="K261" s="105">
        <v>204.5</v>
      </c>
      <c r="L261" s="105">
        <v>205.5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1" s="106">
        <v>0.375</v>
      </c>
      <c r="P261" s="106">
        <v>8.3333333333333329E-2</v>
      </c>
      <c r="Q261" s="105">
        <v>200</v>
      </c>
      <c r="R261" s="10" t="str">
        <f>IFERROR(_xlfn.XLOOKUP(F261, BS_ATIVIDADE[ATIVIDADE],BS_ATIVIDADE[UNIDADE] ), "*")</f>
        <v>M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1061</v>
      </c>
      <c r="W261" s="151" t="s">
        <v>1050</v>
      </c>
      <c r="X261" s="104" t="s">
        <v>416</v>
      </c>
      <c r="Y261" s="129"/>
      <c r="Z261" s="104"/>
      <c r="AA261" s="105">
        <v>1</v>
      </c>
      <c r="AB261" s="103" t="s">
        <v>418</v>
      </c>
      <c r="AC261" s="152"/>
      <c r="AD261" s="107">
        <v>0.29166666666666669</v>
      </c>
      <c r="AE261" s="105">
        <v>7309</v>
      </c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MECANIZAÇÃO - SOCADORA</v>
      </c>
      <c r="AJ261" s="9" t="str">
        <f>IF(BS_CONTROLE[[#This Row],[Atividade]]=0, "-", BS_CONTROLE[[#This Row],[Atividade]])</f>
        <v>MECANIZAÇÃO - SOCADORA</v>
      </c>
      <c r="AK261" s="31" t="str">
        <f>BS_CONTROLE[[#This Row],[Local - Partida]]</f>
        <v>ZYU1</v>
      </c>
      <c r="AL261" s="31" t="str">
        <f>BS_CONTROLE[[#This Row],[Local - Encerramento]]</f>
        <v>ZYU1</v>
      </c>
      <c r="AM261" s="105" t="str">
        <f>IF(BS_CONTROLE[[#This Row],[Entre - Estações]]=0, "-", BS_CONTROLE[[#This Row],[Entre - Estações]])</f>
        <v>ZYU-ZST</v>
      </c>
      <c r="AN261" s="105" t="str">
        <f>IF(BS_CONTROLE[[#This Row],[SB]]=0, "-", BS_CONTROLE[[#This Row],[SB]])</f>
        <v>ZYU206</v>
      </c>
      <c r="AO261" s="105">
        <f>IF(BS_CONTROLE[[#This Row],[SUB]]=0, "-", BS_CONTROLE[[#This Row],[SUB]])</f>
        <v>56</v>
      </c>
      <c r="AP261" s="105">
        <f>BS_CONTROLE[[#This Row],[KM - Inicio]]</f>
        <v>204.5</v>
      </c>
      <c r="AQ261" s="105">
        <f>BS_CONTROLE[[#This Row],[KM - Inicio]]</f>
        <v>204.5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M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>EDSON (TP-780)</v>
      </c>
      <c r="B262" s="102"/>
      <c r="C262" s="135" t="str">
        <f>IF(BS_CONTROLE[[#This Row],[DATA]]="","",WEEKNUM(BS_CONTROLE[[#This Row],[DATA]]))</f>
        <v/>
      </c>
      <c r="D262" s="104" t="s">
        <v>876</v>
      </c>
      <c r="E262" s="159"/>
      <c r="F262" s="126" t="s">
        <v>779</v>
      </c>
      <c r="G262" s="142" t="str">
        <f>IF(D262="","*",VLOOKUP(F262,BS_ATIVIDADE[],3,FALSE))</f>
        <v>DORMENTE - SUBSTITUIÇÂO</v>
      </c>
      <c r="H262" s="105" t="s">
        <v>593</v>
      </c>
      <c r="I262" s="105" t="s">
        <v>593</v>
      </c>
      <c r="J262" s="105">
        <v>56</v>
      </c>
      <c r="K262" s="105">
        <v>205</v>
      </c>
      <c r="L262" s="105" t="s">
        <v>593</v>
      </c>
      <c r="M262" s="1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5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0.39583333333333331</v>
      </c>
      <c r="P262" s="106">
        <v>8.3333333333333329E-2</v>
      </c>
      <c r="Q262" s="172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1069</v>
      </c>
      <c r="W262" s="151" t="s">
        <v>1332</v>
      </c>
      <c r="X262" s="104" t="s">
        <v>416</v>
      </c>
      <c r="Y262" s="129"/>
      <c r="Z262" s="104"/>
      <c r="AA262" s="105" t="s">
        <v>593</v>
      </c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-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205</v>
      </c>
      <c r="AQ262" s="105">
        <f>BS_CONTROLE[[#This Row],[KM - Inicio]]</f>
        <v>205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>ROGÉRIO (TP-730)</v>
      </c>
      <c r="B263" s="102"/>
      <c r="C263" s="135" t="str">
        <f>IF(BS_CONTROLE[[#This Row],[DATA]]="","",WEEKNUM(BS_CONTROLE[[#This Row],[DATA]]))</f>
        <v/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416</v>
      </c>
      <c r="Y263" s="129"/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>W59</v>
      </c>
      <c r="B264" s="102"/>
      <c r="C264" s="135" t="str">
        <f>IF(BS_CONTROLE[[#This Row],[DATA]]="","",WEEKNUM(BS_CONTROLE[[#This Row],[DATA]]))</f>
        <v/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416</v>
      </c>
      <c r="Y264" s="129"/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1388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1389</v>
      </c>
      <c r="C4" s="160" t="s">
        <v>1390</v>
      </c>
      <c r="D4" s="160" t="s">
        <v>1391</v>
      </c>
      <c r="E4" s="160" t="s">
        <v>1392</v>
      </c>
      <c r="F4" s="160" t="s">
        <v>4</v>
      </c>
      <c r="G4" s="160" t="s">
        <v>1393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1394</v>
      </c>
      <c r="C6" s="161">
        <v>407867</v>
      </c>
      <c r="D6" s="161" t="s">
        <v>1395</v>
      </c>
      <c r="E6" s="161" t="s">
        <v>824</v>
      </c>
      <c r="F6" s="161" t="s">
        <v>1396</v>
      </c>
      <c r="G6" s="162"/>
    </row>
    <row r="7" spans="2:7">
      <c r="B7" s="161" t="s">
        <v>1397</v>
      </c>
      <c r="C7" s="161">
        <v>293644</v>
      </c>
      <c r="D7" s="161" t="s">
        <v>1398</v>
      </c>
      <c r="E7" s="161" t="s">
        <v>824</v>
      </c>
      <c r="F7" s="161" t="s">
        <v>1396</v>
      </c>
      <c r="G7" s="162"/>
    </row>
    <row r="8" spans="2:7">
      <c r="B8" s="161" t="s">
        <v>1399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1400</v>
      </c>
      <c r="C9" s="161">
        <v>256790</v>
      </c>
      <c r="D9" s="161" t="s">
        <v>1401</v>
      </c>
      <c r="E9" s="161" t="s">
        <v>825</v>
      </c>
      <c r="F9" s="161" t="s">
        <v>1402</v>
      </c>
      <c r="G9" s="162">
        <v>46357</v>
      </c>
    </row>
    <row r="10" spans="2:7">
      <c r="B10" s="161" t="s">
        <v>1403</v>
      </c>
      <c r="C10" s="161">
        <v>265193</v>
      </c>
      <c r="D10" s="161" t="s">
        <v>1404</v>
      </c>
      <c r="E10" s="161" t="s">
        <v>826</v>
      </c>
      <c r="F10" s="161" t="s">
        <v>54</v>
      </c>
      <c r="G10" s="161" t="s">
        <v>1405</v>
      </c>
    </row>
    <row r="11" spans="2:7">
      <c r="B11" s="161" t="s">
        <v>1406</v>
      </c>
      <c r="C11" s="161">
        <v>293716</v>
      </c>
      <c r="D11" s="161" t="s">
        <v>1407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1408</v>
      </c>
      <c r="C12" s="161">
        <v>257258</v>
      </c>
      <c r="D12" s="161" t="s">
        <v>1409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1410</v>
      </c>
      <c r="C13" s="161">
        <v>371147</v>
      </c>
      <c r="D13" s="161" t="s">
        <v>1411</v>
      </c>
      <c r="E13" s="161" t="s">
        <v>827</v>
      </c>
      <c r="F13" s="161" t="s">
        <v>71</v>
      </c>
      <c r="G13" s="161" t="s">
        <v>1405</v>
      </c>
    </row>
    <row r="14" spans="2:7">
      <c r="B14" s="161" t="s">
        <v>1412</v>
      </c>
      <c r="C14" s="161">
        <v>259230</v>
      </c>
      <c r="D14" s="161" t="s">
        <v>1413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1414</v>
      </c>
      <c r="C15" s="161">
        <v>370705</v>
      </c>
      <c r="D15" s="161"/>
      <c r="E15" s="161" t="s">
        <v>827</v>
      </c>
      <c r="F15" s="161" t="s">
        <v>71</v>
      </c>
      <c r="G15" s="161" t="s">
        <v>1405</v>
      </c>
    </row>
    <row r="16" spans="2:7">
      <c r="B16" s="161" t="s">
        <v>1415</v>
      </c>
      <c r="C16" s="161">
        <v>258542</v>
      </c>
      <c r="D16" s="161" t="s">
        <v>1416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1417</v>
      </c>
      <c r="C17" s="161">
        <v>257050</v>
      </c>
      <c r="D17" s="161" t="s">
        <v>1418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1419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1420</v>
      </c>
      <c r="D4" s="163" t="s">
        <v>1421</v>
      </c>
      <c r="E4" s="163" t="s">
        <v>1422</v>
      </c>
      <c r="F4" s="160" t="s">
        <v>1423</v>
      </c>
      <c r="G4" s="163" t="s">
        <v>1424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1425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1426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1425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1425</v>
      </c>
      <c r="G9" s="167"/>
    </row>
    <row r="10" spans="2:7" ht="19.5" customHeight="1">
      <c r="B10" s="167" t="s">
        <v>1427</v>
      </c>
      <c r="C10" s="167">
        <v>9038</v>
      </c>
      <c r="D10" s="168">
        <v>46063</v>
      </c>
      <c r="E10" s="167">
        <v>11450</v>
      </c>
      <c r="F10" s="169" t="s">
        <v>1428</v>
      </c>
      <c r="G10" s="167"/>
    </row>
    <row r="11" spans="2:7" ht="19.5" customHeight="1">
      <c r="B11" s="167" t="s">
        <v>744</v>
      </c>
      <c r="C11" s="167" t="s">
        <v>1429</v>
      </c>
      <c r="D11" s="168">
        <v>46056</v>
      </c>
      <c r="E11" s="167">
        <v>9100</v>
      </c>
      <c r="F11" s="169" t="s">
        <v>1430</v>
      </c>
      <c r="G11" s="167" t="s">
        <v>1431</v>
      </c>
    </row>
    <row r="12" spans="2:7" ht="19.5" customHeight="1">
      <c r="B12" s="167" t="s">
        <v>744</v>
      </c>
      <c r="C12" s="167" t="s">
        <v>1432</v>
      </c>
      <c r="D12" s="168">
        <v>46058</v>
      </c>
      <c r="E12" s="167">
        <v>12000</v>
      </c>
      <c r="F12" s="169" t="s">
        <v>1425</v>
      </c>
      <c r="G12" s="167"/>
    </row>
    <row r="13" spans="2:7" ht="19.5" customHeight="1">
      <c r="B13" s="167" t="s">
        <v>744</v>
      </c>
      <c r="C13" s="167" t="s">
        <v>1433</v>
      </c>
      <c r="D13" s="168">
        <v>46058</v>
      </c>
      <c r="E13" s="167">
        <v>12000</v>
      </c>
      <c r="F13" s="169" t="s">
        <v>1425</v>
      </c>
      <c r="G13" s="167"/>
    </row>
    <row r="14" spans="2:7" ht="19.5" customHeight="1">
      <c r="B14" s="167" t="s">
        <v>744</v>
      </c>
      <c r="C14" s="167" t="s">
        <v>1434</v>
      </c>
      <c r="D14" s="168">
        <v>46058</v>
      </c>
      <c r="E14" s="167">
        <v>13800</v>
      </c>
      <c r="F14" s="169" t="s">
        <v>1425</v>
      </c>
      <c r="G14" s="167" t="s">
        <v>1435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1436</v>
      </c>
      <c r="D5" s="216"/>
      <c r="E5" s="216"/>
      <c r="F5" s="216"/>
      <c r="G5" s="216"/>
      <c r="H5" s="216"/>
      <c r="I5" s="216"/>
      <c r="J5" s="217"/>
      <c r="K5" s="218" t="s">
        <v>1437</v>
      </c>
      <c r="L5" s="219"/>
      <c r="M5" s="219"/>
      <c r="N5" s="219"/>
      <c r="O5" s="220" t="s">
        <v>1438</v>
      </c>
      <c r="P5" s="221"/>
    </row>
    <row r="6" spans="1:16" s="74" customFormat="1" ht="15" customHeight="1">
      <c r="A6" s="66" t="s">
        <v>1439</v>
      </c>
      <c r="B6" s="75" t="s">
        <v>1440</v>
      </c>
      <c r="C6" s="76" t="s">
        <v>992</v>
      </c>
      <c r="D6" s="77" t="s">
        <v>993</v>
      </c>
      <c r="E6" s="76" t="s">
        <v>1441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1442</v>
      </c>
      <c r="M6" s="80" t="s">
        <v>611</v>
      </c>
      <c r="N6" s="81" t="s">
        <v>987</v>
      </c>
      <c r="O6" s="158" t="s">
        <v>1030</v>
      </c>
      <c r="P6" s="133" t="s">
        <v>1443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1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1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1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1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0</v>
      </c>
      <c r="P251" s="147" t="str">
        <f>IF($A$2=1,IF(SP_SUL!BJ251="","*",SP_SUL!BJ251),IF(SP_SUL!BK251="","*",SP_SUL!BK251))</f>
        <v>Cancelado CCO / Priorização da circulação de trens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0.16666666666666666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Contrato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V93</v>
      </c>
      <c r="F261" s="83" t="str">
        <f>IF(SP_SUL!H261="","*",SP_SUL!H261)</f>
        <v>ZYU1</v>
      </c>
      <c r="G261" s="83" t="str">
        <f>IF(SP_SUL!M261="","*",SP_SUL!M261)</f>
        <v>ZYU-ZST</v>
      </c>
      <c r="H261" s="116">
        <f>IF(SP_SUL!K261="","*",SP_SUL!K261)</f>
        <v>204.5</v>
      </c>
      <c r="I261" s="113">
        <f>IF(SP_SUL!O261="","*",SP_SUL!O261)</f>
        <v>0.375</v>
      </c>
      <c r="J261" s="113">
        <f>IF(SP_SUL!P261="","*",SP_SUL!P261)</f>
        <v>8.3333333333333329E-2</v>
      </c>
      <c r="K261" s="83" t="str">
        <f>IF(SP_SUL!AK261="","*",SP_SUL!AK261)</f>
        <v>ZYU1</v>
      </c>
      <c r="L261" s="83" t="str">
        <f>IF(SP_SUL!AM261="","*",SP_SUL!AM261)</f>
        <v>ZYU-ZST</v>
      </c>
      <c r="M261" s="83">
        <f>IF(SP_SUL!AP261="","*",SP_SUL!AP261)</f>
        <v>204.5</v>
      </c>
      <c r="N261" s="83" t="str">
        <f>IF(SP_SUL!AM261="","*",SP_SUL!AM261)</f>
        <v>ZYU-ZST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EDSON (TP-780)</v>
      </c>
      <c r="F262" s="83" t="str">
        <f>IF(SP_SUL!H262="","*",SP_SUL!H262)</f>
        <v>-</v>
      </c>
      <c r="G262" s="83" t="str">
        <f>IF(SP_SUL!M262="","*",SP_SUL!M262)</f>
        <v>ZYU-ZST</v>
      </c>
      <c r="H262" s="116">
        <f>IF(SP_SUL!K262="","*",SP_SUL!K262)</f>
        <v>205</v>
      </c>
      <c r="I262" s="113">
        <f>IF(SP_SUL!O262="","*",SP_SUL!O262)</f>
        <v>0.39583333333333331</v>
      </c>
      <c r="J262" s="113">
        <f>IF(SP_SUL!P262="","*",SP_SUL!P262)</f>
        <v>8.3333333333333329E-2</v>
      </c>
      <c r="K262" s="83" t="str">
        <f>IF(SP_SUL!AK262="","*",SP_SUL!AK262)</f>
        <v>-</v>
      </c>
      <c r="L262" s="83" t="str">
        <f>IF(SP_SUL!AM262="","*",SP_SUL!AM262)</f>
        <v>ZYU-ZST</v>
      </c>
      <c r="M262" s="83">
        <f>IF(SP_SUL!AP262="","*",SP_SUL!AP262)</f>
        <v>205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Contrato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Contrato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1444</v>
      </c>
      <c r="V1" s="227"/>
      <c r="W1" s="227"/>
    </row>
    <row r="2" spans="1:23" ht="15" customHeight="1">
      <c r="A2" s="87" t="s">
        <v>1445</v>
      </c>
      <c r="B2" s="87" t="s">
        <v>1440</v>
      </c>
      <c r="C2" s="87" t="s">
        <v>411</v>
      </c>
      <c r="D2" s="88" t="s">
        <v>992</v>
      </c>
      <c r="E2" s="88" t="s">
        <v>4</v>
      </c>
      <c r="F2" s="88" t="s">
        <v>1439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1446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 t="str">
        <f>IF(SP_SUL!B256="","*",SP_SUL!B256)</f>
        <v>*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 t="str">
        <f>IF(SP_SUL!B257="","*",SP_SUL!B257)</f>
        <v>*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 t="str">
        <f>IF(SP_SUL!B259="","*",SP_SUL!B259)</f>
        <v>*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0.16666666666666666</v>
      </c>
      <c r="R256" s="145" t="str">
        <f>IF(SP_SUL!Q259="","*",CONCATENATE(SP_SUL!Q259," ",SP_SUL!R259))</f>
        <v>3120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Contrato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 t="str">
        <f>IF(SP_SUL!B261="","*",SP_SUL!B261)</f>
        <v>*</v>
      </c>
      <c r="G258" s="145" t="str">
        <f>IF(SP_SUL!D261="","*",SP_SUL!D261)</f>
        <v>V93</v>
      </c>
      <c r="H258" s="145" t="str">
        <f>IF(SP_SUL!F261="","*",SP_SUL!F261)</f>
        <v>MECANIZAÇÃO - SOCADORA</v>
      </c>
      <c r="I258" s="145" t="str">
        <f>IF(SP_SUL!H261="","*",SP_SUL!H261)</f>
        <v>ZYU1</v>
      </c>
      <c r="J258" s="145" t="str">
        <f>IF(SP_SUL!I261="","*",SP_SUL!I261)</f>
        <v>ZYU1</v>
      </c>
      <c r="K258" s="139" t="str">
        <f>IF(SP_SUL!M261="","*",SP_SUL!M261)</f>
        <v>ZYU-ZST</v>
      </c>
      <c r="L258" s="139" t="str">
        <f>IF(SP_SUL!N261="","*",SP_SUL!N261)</f>
        <v>ZYU206</v>
      </c>
      <c r="M258" s="140">
        <f>IF(SP_SUL!J261="","*",SP_SUL!J261)</f>
        <v>56</v>
      </c>
      <c r="N258" s="144">
        <f>IF(SP_SUL!K261="","*",SP_SUL!K261)</f>
        <v>204.5</v>
      </c>
      <c r="O258" s="144">
        <f>IF(SP_SUL!L261="","*",SP_SUL!L261)</f>
        <v>205.5</v>
      </c>
      <c r="P258" s="143">
        <f>IF(SP_SUL!O261="","*",SP_SUL!O261)</f>
        <v>0.375</v>
      </c>
      <c r="Q258" s="143">
        <f>IF(SP_SUL!P261="","*",SP_SUL!P261)</f>
        <v>8.3333333333333329E-2</v>
      </c>
      <c r="R258" s="145" t="str">
        <f>IF(SP_SUL!Q261="","*",CONCATENATE(SP_SUL!Q261," ",SP_SUL!R261))</f>
        <v>200 M</v>
      </c>
      <c r="S258" s="145" t="str">
        <f>IF(SP_SUL!V261="","*",SP_SUL!V261)</f>
        <v>Antonioni</v>
      </c>
      <c r="T258" s="145" t="str">
        <f>IF(SP_SUL!W261="","*",SP_SUL!W261)</f>
        <v xml:space="preserve">Socaria mecanizada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*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 t="str">
        <f>IF(SP_SUL!B262="","*",SP_SUL!B262)</f>
        <v>*</v>
      </c>
      <c r="G259" s="145" t="str">
        <f>IF(SP_SUL!D262="","*",SP_SUL!D262)</f>
        <v>EDSON (TP-780)</v>
      </c>
      <c r="H259" s="145" t="str">
        <f>IF(SP_SUL!F262="","*",SP_SUL!F262)</f>
        <v>PDM - SUBSTITUIÇÃO - DORMENTE</v>
      </c>
      <c r="I259" s="145" t="str">
        <f>IF(SP_SUL!H262="","*",SP_SUL!H262)</f>
        <v>-</v>
      </c>
      <c r="J259" s="145" t="str">
        <f>IF(SP_SUL!I262="","*",SP_SUL!I262)</f>
        <v>-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205</v>
      </c>
      <c r="O259" s="144" t="str">
        <f>IF(SP_SUL!L262="","*",SP_SUL!L262)</f>
        <v>-</v>
      </c>
      <c r="P259" s="143">
        <f>IF(SP_SUL!O262="","*",SP_SUL!O262)</f>
        <v>0.39583333333333331</v>
      </c>
      <c r="Q259" s="143">
        <f>IF(SP_SUL!P262="","*",SP_SUL!P262)</f>
        <v>8.3333333333333329E-2</v>
      </c>
      <c r="R259" s="145" t="str">
        <f>IF(SP_SUL!Q262="","*",CONCATENATE(SP_SUL!Q262," ",SP_SUL!R262))</f>
        <v>40 Nº DE DORMENTES</v>
      </c>
      <c r="S259" s="145" t="str">
        <f>IF(SP_SUL!V262="","*",SP_SUL!V262)</f>
        <v xml:space="preserve">Edson </v>
      </c>
      <c r="T259" s="145" t="str">
        <f>IF(SP_SUL!W262="","*",SP_SUL!W262)</f>
        <v xml:space="preserve">PDM - Substituição de dormentes </v>
      </c>
      <c r="U259" s="137">
        <f ca="1">_xlfn.XLOOKUP(G259&amp;$U$2,BS_CONTROLE[CHAVE],BS_CONTROLE[Quantidade_11],"-")</f>
        <v>0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Contrato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 t="str">
        <f>IF(SP_SUL!B263="","*",SP_SUL!B263)</f>
        <v>*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Contrato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 t="str">
        <f>IF(SP_SUL!B264="","*",SP_SUL!B264)</f>
        <v>*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1447</v>
      </c>
      <c r="C2" s="121" t="s">
        <v>977</v>
      </c>
      <c r="D2" s="76" t="s">
        <v>979</v>
      </c>
      <c r="E2" s="76" t="s">
        <v>1448</v>
      </c>
      <c r="F2" s="99" t="s">
        <v>1449</v>
      </c>
      <c r="G2" s="76" t="s">
        <v>1450</v>
      </c>
      <c r="H2" s="76" t="s">
        <v>1451</v>
      </c>
      <c r="I2" s="76" t="s">
        <v>1452</v>
      </c>
      <c r="J2" s="76" t="s">
        <v>1453</v>
      </c>
      <c r="K2" s="78" t="s">
        <v>1454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FIXO</v>
      </c>
      <c r="I256" s="95" t="str">
        <f>IF(SP_SUL!AC260="","*",SP_SUL!AC260)</f>
        <v>*</v>
      </c>
      <c r="J256" s="96">
        <f>IF(SP_SUL!AA260="","*",SP_SUL!AA260)</f>
        <v>1</v>
      </c>
      <c r="K256" s="97">
        <f>IF(SP_SUL!AD260="","*",SP_SUL!AD260)</f>
        <v>0.29166666666666669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V93</v>
      </c>
      <c r="E257" s="94" t="str">
        <f>IF(SP_SUL!H261="","*",SP_SUL!H261)</f>
        <v>ZYU1</v>
      </c>
      <c r="F257" s="100" t="str">
        <f>IF(SP_SUL!M261="","*",SP_SUL!M261)</f>
        <v>ZYU-ZST</v>
      </c>
      <c r="G257" s="95" t="str">
        <f>IF(SP_SUL!I261="","*",SP_SUL!I261)</f>
        <v>ZYU1</v>
      </c>
      <c r="H257" s="95" t="str">
        <f>IF(SP_SUL!AB261="","*",SP_SUL!AB261)</f>
        <v>ESCALA</v>
      </c>
      <c r="I257" s="95" t="str">
        <f>IF(SP_SUL!AC261="","*",SP_SUL!AC261)</f>
        <v>*</v>
      </c>
      <c r="J257" s="96">
        <f>IF(SP_SUL!AA261="","*",SP_SUL!AA261)</f>
        <v>1</v>
      </c>
      <c r="K257" s="97">
        <f>IF(SP_SUL!AD261="","*",SP_SUL!AD261)</f>
        <v>0.29166666666666669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EDSON (TP-780)</v>
      </c>
      <c r="E258" s="94" t="str">
        <f>IF(SP_SUL!H262="","*",SP_SUL!H262)</f>
        <v>-</v>
      </c>
      <c r="F258" s="100" t="str">
        <f>IF(SP_SUL!M262="","*",SP_SUL!M262)</f>
        <v>ZYU-ZST</v>
      </c>
      <c r="G258" s="95" t="str">
        <f>IF(SP_SUL!I262="","*",SP_SUL!I262)</f>
        <v>-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-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2026-02-10T14:39:30Z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